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omments1.xml" ContentType="application/vnd.openxmlformats-officedocument.spreadsheetml.comments+xml"/>
  <Override PartName="/xl/tables/table10.xml" ContentType="application/vnd.openxmlformats-officedocument.spreadsheetml.table+xml"/>
  <Override PartName="/xl/comments2.xml" ContentType="application/vnd.openxmlformats-officedocument.spreadsheetml.comments+xml"/>
  <Override PartName="/xl/tables/table11.xml" ContentType="application/vnd.openxmlformats-officedocument.spreadsheetml.table+xml"/>
  <Override PartName="/xl/comments3.xml" ContentType="application/vnd.openxmlformats-officedocument.spreadsheetml.comments+xml"/>
  <Override PartName="/xl/tables/table12.xml" ContentType="application/vnd.openxmlformats-officedocument.spreadsheetml.table+xml"/>
  <Override PartName="/xl/comments4.xml" ContentType="application/vnd.openxmlformats-officedocument.spreadsheetml.comments+xml"/>
  <Override PartName="/xl/tables/table13.xml" ContentType="application/vnd.openxmlformats-officedocument.spreadsheetml.table+xml"/>
  <Override PartName="/xl/comments5.xml" ContentType="application/vnd.openxmlformats-officedocument.spreadsheetml.comments+xml"/>
  <Override PartName="/xl/tables/table14.xml" ContentType="application/vnd.openxmlformats-officedocument.spreadsheetml.table+xml"/>
  <Override PartName="/xl/comments6.xml" ContentType="application/vnd.openxmlformats-officedocument.spreadsheetml.comments+xml"/>
  <Override PartName="/xl/tables/table15.xml" ContentType="application/vnd.openxmlformats-officedocument.spreadsheetml.table+xml"/>
  <Override PartName="/xl/comments7.xml" ContentType="application/vnd.openxmlformats-officedocument.spreadsheetml.comments+xml"/>
  <Override PartName="/xl/tables/table16.xml" ContentType="application/vnd.openxmlformats-officedocument.spreadsheetml.table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en_skoroszyt" defaultThemeVersion="124226"/>
  <bookViews>
    <workbookView xWindow="495" yWindow="660" windowWidth="19995" windowHeight="10260" activeTab="1"/>
  </bookViews>
  <sheets>
    <sheet name="lista_startowa" sheetId="4" r:id="rId1"/>
    <sheet name="wyniki_1" sheetId="1" r:id="rId2"/>
    <sheet name="wyniki_2" sheetId="15" r:id="rId3"/>
    <sheet name="wyniki_3" sheetId="5" r:id="rId4"/>
    <sheet name="wyniki_4" sheetId="10" r:id="rId5"/>
    <sheet name="wyniki_5" sheetId="11" r:id="rId6"/>
    <sheet name="wyniki_6" sheetId="12" r:id="rId7"/>
    <sheet name="wyniki_7" sheetId="13" r:id="rId8"/>
    <sheet name="wyniki_8" sheetId="14" r:id="rId9"/>
  </sheets>
  <definedNames>
    <definedName name="_xlnm._FilterDatabase" localSheetId="0" hidden="1">lista_startowa!$B$6:$F$36</definedName>
    <definedName name="_xlnm.Print_Area" localSheetId="0">lista_startowa!$B$5:$G$74,lista_startowa!$B$75:$F$164</definedName>
    <definedName name="_xlnm.Print_Area" localSheetId="1">wyniki_1!$B$1:$AH$40</definedName>
    <definedName name="_xlnm.Print_Area" localSheetId="2">wyniki_2!$B$1:$AI$40</definedName>
    <definedName name="_xlnm.Print_Area" localSheetId="3">wyniki_3!$B$1:$P$20</definedName>
    <definedName name="_xlnm.Print_Area" localSheetId="4">wyniki_4!$B$1:$P$20</definedName>
    <definedName name="_xlnm.Print_Area" localSheetId="5">wyniki_5!$B$1:$P$20</definedName>
    <definedName name="_xlnm.Print_Area" localSheetId="6">wyniki_6!$B$1:$P$20</definedName>
    <definedName name="_xlnm.Print_Area" localSheetId="7">wyniki_7!$B$1:$P$20</definedName>
    <definedName name="_xlnm.Print_Area" localSheetId="8">wyniki_8!$B$1:$P$20</definedName>
    <definedName name="_xlnm.Print_Titles" localSheetId="0">lista_startowa!$1:$4</definedName>
    <definedName name="_xlnm.Print_Titles" localSheetId="1">wyniki_1!$1:$6</definedName>
    <definedName name="_xlnm.Print_Titles" localSheetId="2">wyniki_2!$1:$6</definedName>
    <definedName name="_xlnm.Print_Titles" localSheetId="3">wyniki_3!$1:$6</definedName>
    <definedName name="_xlnm.Print_Titles" localSheetId="4">wyniki_4!$1:$6</definedName>
    <definedName name="_xlnm.Print_Titles" localSheetId="5">wyniki_5!$1:$6</definedName>
    <definedName name="_xlnm.Print_Titles" localSheetId="6">wyniki_6!$1:$6</definedName>
    <definedName name="_xlnm.Print_Titles" localSheetId="7">wyniki_7!$1:$6</definedName>
    <definedName name="_xlnm.Print_Titles" localSheetId="8">wyniki_8!$1:$6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4" l="1"/>
  <c r="B8" i="14" s="1"/>
  <c r="B9" i="14" s="1"/>
  <c r="B10" i="14" s="1"/>
  <c r="B11" i="14" s="1"/>
  <c r="B12" i="14" s="1"/>
  <c r="B13" i="14" s="1"/>
  <c r="B14" i="14" s="1"/>
  <c r="B15" i="14" s="1"/>
  <c r="B16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7" i="12"/>
  <c r="B8" i="12" s="1"/>
  <c r="B9" i="12" s="1"/>
  <c r="B10" i="12" s="1"/>
  <c r="B11" i="12" s="1"/>
  <c r="B12" i="12" s="1"/>
  <c r="B13" i="12" s="1"/>
  <c r="B14" i="12" s="1"/>
  <c r="B15" i="12" s="1"/>
  <c r="B16" i="12" s="1"/>
  <c r="B7" i="11"/>
  <c r="B8" i="11" s="1"/>
  <c r="B9" i="11" s="1"/>
  <c r="B10" i="11" s="1"/>
  <c r="B11" i="11" s="1"/>
  <c r="B12" i="11" s="1"/>
  <c r="B13" i="11" s="1"/>
  <c r="B14" i="11" s="1"/>
  <c r="B15" i="11" s="1"/>
  <c r="B16" i="11" s="1"/>
  <c r="B7" i="10"/>
  <c r="B8" i="10" s="1"/>
  <c r="B9" i="10" s="1"/>
  <c r="B10" i="10" s="1"/>
  <c r="B11" i="10" s="1"/>
  <c r="B12" i="10" s="1"/>
  <c r="B13" i="10" s="1"/>
  <c r="B14" i="10" s="1"/>
  <c r="B15" i="10" s="1"/>
  <c r="B16" i="10" s="1"/>
  <c r="B7" i="5"/>
  <c r="B8" i="5" s="1"/>
  <c r="B9" i="5" s="1"/>
  <c r="B10" i="5" s="1"/>
  <c r="B11" i="5" s="1"/>
  <c r="B12" i="5" s="1"/>
  <c r="B13" i="5" s="1"/>
  <c r="B14" i="5" s="1"/>
  <c r="B15" i="5" s="1"/>
  <c r="B16" i="5" s="1"/>
  <c r="B7" i="15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152" i="4"/>
  <c r="B153" i="4" s="1"/>
  <c r="B154" i="4" s="1"/>
  <c r="B155" i="4" s="1"/>
  <c r="B156" i="4" s="1"/>
  <c r="B157" i="4" s="1"/>
  <c r="B158" i="4" s="1"/>
  <c r="B159" i="4" s="1"/>
  <c r="B160" i="4" s="1"/>
  <c r="B161" i="4" s="1"/>
  <c r="B137" i="4"/>
  <c r="B138" i="4" s="1"/>
  <c r="B139" i="4" s="1"/>
  <c r="B140" i="4" s="1"/>
  <c r="B141" i="4" s="1"/>
  <c r="B142" i="4" s="1"/>
  <c r="B143" i="4" s="1"/>
  <c r="B144" i="4" s="1"/>
  <c r="B145" i="4" s="1"/>
  <c r="B146" i="4" s="1"/>
  <c r="B122" i="4"/>
  <c r="B123" i="4" s="1"/>
  <c r="B124" i="4" s="1"/>
  <c r="B125" i="4" s="1"/>
  <c r="B126" i="4" s="1"/>
  <c r="B127" i="4" s="1"/>
  <c r="B128" i="4" s="1"/>
  <c r="B129" i="4" s="1"/>
  <c r="B130" i="4" s="1"/>
  <c r="B131" i="4" s="1"/>
  <c r="B107" i="4"/>
  <c r="B108" i="4" s="1"/>
  <c r="B109" i="4" s="1"/>
  <c r="B110" i="4" s="1"/>
  <c r="B111" i="4" s="1"/>
  <c r="B112" i="4" s="1"/>
  <c r="B113" i="4" s="1"/>
  <c r="B114" i="4" s="1"/>
  <c r="B115" i="4" s="1"/>
  <c r="B116" i="4" s="1"/>
  <c r="B92" i="4"/>
  <c r="B93" i="4" s="1"/>
  <c r="B94" i="4" s="1"/>
  <c r="B95" i="4" s="1"/>
  <c r="B96" i="4" s="1"/>
  <c r="B97" i="4" s="1"/>
  <c r="B98" i="4" s="1"/>
  <c r="B99" i="4" s="1"/>
  <c r="B100" i="4" s="1"/>
  <c r="B101" i="4" s="1"/>
  <c r="B77" i="4"/>
  <c r="B78" i="4" s="1"/>
  <c r="B79" i="4" s="1"/>
  <c r="B80" i="4" s="1"/>
  <c r="B81" i="4" s="1"/>
  <c r="B82" i="4" s="1"/>
  <c r="B83" i="4" s="1"/>
  <c r="B84" i="4" s="1"/>
  <c r="B85" i="4" s="1"/>
  <c r="B86" i="4" s="1"/>
  <c r="B42" i="4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" i="4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H11" i="1"/>
  <c r="C8" i="14"/>
  <c r="D8" i="14"/>
  <c r="E8" i="14"/>
  <c r="F8" i="14"/>
  <c r="C9" i="14"/>
  <c r="D9" i="14"/>
  <c r="E9" i="14"/>
  <c r="F9" i="14"/>
  <c r="C10" i="14"/>
  <c r="D10" i="14"/>
  <c r="E10" i="14"/>
  <c r="F10" i="14"/>
  <c r="C11" i="14"/>
  <c r="D11" i="14"/>
  <c r="E11" i="14"/>
  <c r="F11" i="14"/>
  <c r="C12" i="14"/>
  <c r="D12" i="14"/>
  <c r="E12" i="14"/>
  <c r="F12" i="14"/>
  <c r="C13" i="14"/>
  <c r="D13" i="14"/>
  <c r="E13" i="14"/>
  <c r="F13" i="14"/>
  <c r="C14" i="14"/>
  <c r="D14" i="14"/>
  <c r="E14" i="14"/>
  <c r="F14" i="14"/>
  <c r="C15" i="14"/>
  <c r="D15" i="14"/>
  <c r="E15" i="14"/>
  <c r="F15" i="14"/>
  <c r="C16" i="14"/>
  <c r="D16" i="14"/>
  <c r="E16" i="14"/>
  <c r="F16" i="14"/>
  <c r="F7" i="14"/>
  <c r="E7" i="14"/>
  <c r="D7" i="14"/>
  <c r="C7" i="14"/>
  <c r="C8" i="13"/>
  <c r="D8" i="13"/>
  <c r="E8" i="13"/>
  <c r="F8" i="13"/>
  <c r="C9" i="13"/>
  <c r="D9" i="13"/>
  <c r="E9" i="13"/>
  <c r="F9" i="13"/>
  <c r="C10" i="13"/>
  <c r="D10" i="13"/>
  <c r="E10" i="13"/>
  <c r="F10" i="13"/>
  <c r="C11" i="13"/>
  <c r="D11" i="13"/>
  <c r="E11" i="13"/>
  <c r="F11" i="13"/>
  <c r="C12" i="13"/>
  <c r="D12" i="13"/>
  <c r="E12" i="13"/>
  <c r="F12" i="13"/>
  <c r="C13" i="13"/>
  <c r="D13" i="13"/>
  <c r="E13" i="13"/>
  <c r="F13" i="13"/>
  <c r="C14" i="13"/>
  <c r="D14" i="13"/>
  <c r="E14" i="13"/>
  <c r="F14" i="13"/>
  <c r="C15" i="13"/>
  <c r="D15" i="13"/>
  <c r="E15" i="13"/>
  <c r="F15" i="13"/>
  <c r="C16" i="13"/>
  <c r="D16" i="13"/>
  <c r="E16" i="13"/>
  <c r="F16" i="13"/>
  <c r="F7" i="13"/>
  <c r="E7" i="13"/>
  <c r="D7" i="13"/>
  <c r="C7" i="13"/>
  <c r="C8" i="12"/>
  <c r="D8" i="12"/>
  <c r="E8" i="12"/>
  <c r="F8" i="12"/>
  <c r="C9" i="12"/>
  <c r="D9" i="12"/>
  <c r="E9" i="12"/>
  <c r="F9" i="12"/>
  <c r="C10" i="12"/>
  <c r="D10" i="12"/>
  <c r="E10" i="12"/>
  <c r="F10" i="12"/>
  <c r="C11" i="12"/>
  <c r="D11" i="12"/>
  <c r="E11" i="12"/>
  <c r="F11" i="12"/>
  <c r="C12" i="12"/>
  <c r="D12" i="12"/>
  <c r="E12" i="12"/>
  <c r="F12" i="12"/>
  <c r="C13" i="12"/>
  <c r="D13" i="12"/>
  <c r="E13" i="12"/>
  <c r="F13" i="12"/>
  <c r="C14" i="12"/>
  <c r="D14" i="12"/>
  <c r="E14" i="12"/>
  <c r="F14" i="12"/>
  <c r="C15" i="12"/>
  <c r="D15" i="12"/>
  <c r="E15" i="12"/>
  <c r="F15" i="12"/>
  <c r="C16" i="12"/>
  <c r="D16" i="12"/>
  <c r="E16" i="12"/>
  <c r="F16" i="12"/>
  <c r="F7" i="12"/>
  <c r="E7" i="12"/>
  <c r="D7" i="12"/>
  <c r="C7" i="12"/>
  <c r="P11" i="12"/>
  <c r="P12" i="12"/>
  <c r="P13" i="12"/>
  <c r="P11" i="13"/>
  <c r="P12" i="13"/>
  <c r="P10" i="14"/>
  <c r="P11" i="14"/>
  <c r="P12" i="14"/>
  <c r="P13" i="14"/>
  <c r="P14" i="14"/>
  <c r="E4" i="15"/>
  <c r="D4" i="11"/>
  <c r="C8" i="11"/>
  <c r="D8" i="11"/>
  <c r="E8" i="11"/>
  <c r="F8" i="11"/>
  <c r="C9" i="11"/>
  <c r="D9" i="11"/>
  <c r="E9" i="11"/>
  <c r="F9" i="11"/>
  <c r="C10" i="11"/>
  <c r="D10" i="11"/>
  <c r="E10" i="11"/>
  <c r="F10" i="11"/>
  <c r="C11" i="11"/>
  <c r="D11" i="11"/>
  <c r="E11" i="11"/>
  <c r="F11" i="11"/>
  <c r="C12" i="11"/>
  <c r="D12" i="11"/>
  <c r="E12" i="11"/>
  <c r="F12" i="11"/>
  <c r="C13" i="11"/>
  <c r="D13" i="11"/>
  <c r="E13" i="11"/>
  <c r="F13" i="11"/>
  <c r="C14" i="11"/>
  <c r="D14" i="11"/>
  <c r="E14" i="11"/>
  <c r="F14" i="11"/>
  <c r="C15" i="11"/>
  <c r="D15" i="11"/>
  <c r="E15" i="11"/>
  <c r="F15" i="11"/>
  <c r="C16" i="11"/>
  <c r="D16" i="11"/>
  <c r="E16" i="11"/>
  <c r="F16" i="11"/>
  <c r="P10" i="11"/>
  <c r="P11" i="11"/>
  <c r="P12" i="11"/>
  <c r="P13" i="11"/>
  <c r="F7" i="11"/>
  <c r="E7" i="11"/>
  <c r="D7" i="11"/>
  <c r="C7" i="11"/>
  <c r="C8" i="10"/>
  <c r="D8" i="10"/>
  <c r="E8" i="10"/>
  <c r="F8" i="10"/>
  <c r="C9" i="10"/>
  <c r="D9" i="10"/>
  <c r="E9" i="10"/>
  <c r="F9" i="10"/>
  <c r="C10" i="10"/>
  <c r="D10" i="10"/>
  <c r="E10" i="10"/>
  <c r="F10" i="10"/>
  <c r="C11" i="10"/>
  <c r="D11" i="10"/>
  <c r="E11" i="10"/>
  <c r="F11" i="10"/>
  <c r="C12" i="10"/>
  <c r="D12" i="10"/>
  <c r="E12" i="10"/>
  <c r="F12" i="10"/>
  <c r="C13" i="10"/>
  <c r="D13" i="10"/>
  <c r="E13" i="10"/>
  <c r="F13" i="10"/>
  <c r="C14" i="10"/>
  <c r="D14" i="10"/>
  <c r="E14" i="10"/>
  <c r="F14" i="10"/>
  <c r="C15" i="10"/>
  <c r="D15" i="10"/>
  <c r="E15" i="10"/>
  <c r="F15" i="10"/>
  <c r="C16" i="10"/>
  <c r="D16" i="10"/>
  <c r="E16" i="10"/>
  <c r="F16" i="10"/>
  <c r="F7" i="10"/>
  <c r="E7" i="10"/>
  <c r="D7" i="10"/>
  <c r="C7" i="10"/>
  <c r="P12" i="10"/>
  <c r="P13" i="10"/>
  <c r="F8" i="5"/>
  <c r="F9" i="5"/>
  <c r="F10" i="5"/>
  <c r="F11" i="5"/>
  <c r="F12" i="5"/>
  <c r="F13" i="5"/>
  <c r="F14" i="5"/>
  <c r="F15" i="5"/>
  <c r="F16" i="5"/>
  <c r="E8" i="5"/>
  <c r="E9" i="5"/>
  <c r="E10" i="5"/>
  <c r="E11" i="5"/>
  <c r="E12" i="5"/>
  <c r="E13" i="5"/>
  <c r="E14" i="5"/>
  <c r="E15" i="5"/>
  <c r="E16" i="5"/>
  <c r="D8" i="5"/>
  <c r="D9" i="5"/>
  <c r="D10" i="5"/>
  <c r="D11" i="5"/>
  <c r="D12" i="5"/>
  <c r="D13" i="5"/>
  <c r="D14" i="5"/>
  <c r="D15" i="5"/>
  <c r="D16" i="5"/>
  <c r="C8" i="5"/>
  <c r="C9" i="5"/>
  <c r="C10" i="5"/>
  <c r="C11" i="5"/>
  <c r="C12" i="5"/>
  <c r="C13" i="5"/>
  <c r="C14" i="5"/>
  <c r="C15" i="5"/>
  <c r="C16" i="5"/>
  <c r="F7" i="5"/>
  <c r="E7" i="5"/>
  <c r="D7" i="5"/>
  <c r="C7" i="5"/>
  <c r="P10" i="5"/>
  <c r="P11" i="5"/>
  <c r="P12" i="5"/>
  <c r="P13" i="5"/>
  <c r="P14" i="5"/>
  <c r="D8" i="15"/>
  <c r="E8" i="15"/>
  <c r="F8" i="15"/>
  <c r="G8" i="15"/>
  <c r="D9" i="15"/>
  <c r="E9" i="15"/>
  <c r="F9" i="15"/>
  <c r="G9" i="15"/>
  <c r="D10" i="15"/>
  <c r="E10" i="15"/>
  <c r="F10" i="15"/>
  <c r="G10" i="15"/>
  <c r="D11" i="15"/>
  <c r="E11" i="15"/>
  <c r="F11" i="15"/>
  <c r="G11" i="15"/>
  <c r="D12" i="15"/>
  <c r="E12" i="15"/>
  <c r="F12" i="15"/>
  <c r="G12" i="15"/>
  <c r="D13" i="15"/>
  <c r="E13" i="15"/>
  <c r="F13" i="15"/>
  <c r="G13" i="15"/>
  <c r="D14" i="15"/>
  <c r="E14" i="15"/>
  <c r="F14" i="15"/>
  <c r="G14" i="15"/>
  <c r="D15" i="15"/>
  <c r="E15" i="15"/>
  <c r="F15" i="15"/>
  <c r="G15" i="15"/>
  <c r="D16" i="15"/>
  <c r="E16" i="15"/>
  <c r="F16" i="15"/>
  <c r="G16" i="15"/>
  <c r="D17" i="15"/>
  <c r="E17" i="15"/>
  <c r="F17" i="15"/>
  <c r="G17" i="15"/>
  <c r="D18" i="15"/>
  <c r="E18" i="15"/>
  <c r="F18" i="15"/>
  <c r="G18" i="15"/>
  <c r="D19" i="15"/>
  <c r="E19" i="15"/>
  <c r="F19" i="15"/>
  <c r="G19" i="15"/>
  <c r="D20" i="15"/>
  <c r="E20" i="15"/>
  <c r="F20" i="15"/>
  <c r="G20" i="15"/>
  <c r="D21" i="15"/>
  <c r="E21" i="15"/>
  <c r="F21" i="15"/>
  <c r="G21" i="15"/>
  <c r="D22" i="15"/>
  <c r="E22" i="15"/>
  <c r="F22" i="15"/>
  <c r="G22" i="15"/>
  <c r="D23" i="15"/>
  <c r="E23" i="15"/>
  <c r="F23" i="15"/>
  <c r="G23" i="15"/>
  <c r="D24" i="15"/>
  <c r="E24" i="15"/>
  <c r="F24" i="15"/>
  <c r="G24" i="15"/>
  <c r="D25" i="15"/>
  <c r="E25" i="15"/>
  <c r="F25" i="15"/>
  <c r="G25" i="15"/>
  <c r="D26" i="15"/>
  <c r="E26" i="15"/>
  <c r="F26" i="15"/>
  <c r="G26" i="15"/>
  <c r="D27" i="15"/>
  <c r="E27" i="15"/>
  <c r="F27" i="15"/>
  <c r="G27" i="15"/>
  <c r="D28" i="15"/>
  <c r="E28" i="15"/>
  <c r="F28" i="15"/>
  <c r="G28" i="15"/>
  <c r="D29" i="15"/>
  <c r="E29" i="15"/>
  <c r="F29" i="15"/>
  <c r="G29" i="15"/>
  <c r="D30" i="15"/>
  <c r="E30" i="15"/>
  <c r="F30" i="15"/>
  <c r="G30" i="15"/>
  <c r="D31" i="15"/>
  <c r="E31" i="15"/>
  <c r="F31" i="15"/>
  <c r="G31" i="15"/>
  <c r="D32" i="15"/>
  <c r="E32" i="15"/>
  <c r="F32" i="15"/>
  <c r="G32" i="15"/>
  <c r="D33" i="15"/>
  <c r="E33" i="15"/>
  <c r="F33" i="15"/>
  <c r="G33" i="15"/>
  <c r="D34" i="15"/>
  <c r="E34" i="15"/>
  <c r="F34" i="15"/>
  <c r="G34" i="15"/>
  <c r="D35" i="15"/>
  <c r="E35" i="15"/>
  <c r="F35" i="15"/>
  <c r="G35" i="15"/>
  <c r="D36" i="15"/>
  <c r="E36" i="15"/>
  <c r="F36" i="15"/>
  <c r="G36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G7" i="15"/>
  <c r="F7" i="15"/>
  <c r="E7" i="15"/>
  <c r="D7" i="15"/>
  <c r="C7" i="15"/>
  <c r="B3" i="15"/>
  <c r="F20" i="14"/>
  <c r="E19" i="14"/>
  <c r="B18" i="14" s="1"/>
  <c r="F18" i="14"/>
  <c r="D4" i="14"/>
  <c r="B3" i="14"/>
  <c r="B2" i="14"/>
  <c r="B1" i="14"/>
  <c r="F20" i="13"/>
  <c r="E19" i="13"/>
  <c r="P8" i="13" s="1"/>
  <c r="F18" i="13"/>
  <c r="D4" i="13"/>
  <c r="B3" i="13"/>
  <c r="B2" i="13"/>
  <c r="B1" i="13"/>
  <c r="F20" i="12"/>
  <c r="E19" i="12"/>
  <c r="P14" i="12" s="1"/>
  <c r="F18" i="12"/>
  <c r="D4" i="12"/>
  <c r="B3" i="12"/>
  <c r="B2" i="12"/>
  <c r="B1" i="12"/>
  <c r="F20" i="11"/>
  <c r="E19" i="11"/>
  <c r="P16" i="11" s="1"/>
  <c r="F18" i="11"/>
  <c r="B3" i="11"/>
  <c r="B2" i="11"/>
  <c r="B1" i="11"/>
  <c r="F20" i="10"/>
  <c r="E19" i="10"/>
  <c r="P11" i="10" s="1"/>
  <c r="F18" i="10"/>
  <c r="D4" i="10"/>
  <c r="B3" i="10"/>
  <c r="B2" i="10"/>
  <c r="B1" i="10"/>
  <c r="F20" i="5"/>
  <c r="E19" i="5"/>
  <c r="P16" i="5" s="1"/>
  <c r="F18" i="5"/>
  <c r="D4" i="5"/>
  <c r="B3" i="5"/>
  <c r="B2" i="5"/>
  <c r="B1" i="5"/>
  <c r="F40" i="15"/>
  <c r="F38" i="15"/>
  <c r="AG36" i="15"/>
  <c r="AH36" i="15" s="1"/>
  <c r="AD36" i="15"/>
  <c r="AE36" i="15" s="1"/>
  <c r="AA36" i="15"/>
  <c r="AB36" i="15" s="1"/>
  <c r="X36" i="15"/>
  <c r="Y36" i="15" s="1"/>
  <c r="U36" i="15"/>
  <c r="V36" i="15" s="1"/>
  <c r="R36" i="15"/>
  <c r="S36" i="15" s="1"/>
  <c r="O36" i="15"/>
  <c r="P36" i="15" s="1"/>
  <c r="L36" i="15"/>
  <c r="M36" i="15" s="1"/>
  <c r="I36" i="15"/>
  <c r="J36" i="15" s="1"/>
  <c r="AI36" i="15" s="1"/>
  <c r="AG35" i="15"/>
  <c r="AH35" i="15" s="1"/>
  <c r="AD35" i="15"/>
  <c r="AE35" i="15" s="1"/>
  <c r="AA35" i="15"/>
  <c r="AB35" i="15" s="1"/>
  <c r="X35" i="15"/>
  <c r="Y35" i="15" s="1"/>
  <c r="U35" i="15"/>
  <c r="V35" i="15" s="1"/>
  <c r="R35" i="15"/>
  <c r="S35" i="15" s="1"/>
  <c r="O35" i="15"/>
  <c r="P35" i="15" s="1"/>
  <c r="L35" i="15"/>
  <c r="M35" i="15" s="1"/>
  <c r="I35" i="15"/>
  <c r="AG34" i="15"/>
  <c r="AH34" i="15" s="1"/>
  <c r="AD34" i="15"/>
  <c r="AE34" i="15" s="1"/>
  <c r="AA34" i="15"/>
  <c r="AB34" i="15" s="1"/>
  <c r="X34" i="15"/>
  <c r="Y34" i="15" s="1"/>
  <c r="U34" i="15"/>
  <c r="V34" i="15" s="1"/>
  <c r="R34" i="15"/>
  <c r="S34" i="15" s="1"/>
  <c r="O34" i="15"/>
  <c r="P34" i="15" s="1"/>
  <c r="L34" i="15"/>
  <c r="M34" i="15" s="1"/>
  <c r="I34" i="15"/>
  <c r="J34" i="15" s="1"/>
  <c r="AI34" i="15" s="1"/>
  <c r="AG33" i="15"/>
  <c r="AH33" i="15" s="1"/>
  <c r="AD33" i="15"/>
  <c r="AE33" i="15" s="1"/>
  <c r="AA33" i="15"/>
  <c r="AB33" i="15" s="1"/>
  <c r="X33" i="15"/>
  <c r="Y33" i="15" s="1"/>
  <c r="U33" i="15"/>
  <c r="V33" i="15" s="1"/>
  <c r="R33" i="15"/>
  <c r="S33" i="15" s="1"/>
  <c r="O33" i="15"/>
  <c r="P33" i="15" s="1"/>
  <c r="L33" i="15"/>
  <c r="M33" i="15" s="1"/>
  <c r="I33" i="15"/>
  <c r="J33" i="15" s="1"/>
  <c r="AI33" i="15" s="1"/>
  <c r="AG32" i="15"/>
  <c r="AH32" i="15" s="1"/>
  <c r="AD32" i="15"/>
  <c r="AE32" i="15" s="1"/>
  <c r="AA32" i="15"/>
  <c r="AB32" i="15" s="1"/>
  <c r="X32" i="15"/>
  <c r="Y32" i="15" s="1"/>
  <c r="U32" i="15"/>
  <c r="V32" i="15" s="1"/>
  <c r="R32" i="15"/>
  <c r="S32" i="15" s="1"/>
  <c r="O32" i="15"/>
  <c r="P32" i="15" s="1"/>
  <c r="L32" i="15"/>
  <c r="M32" i="15" s="1"/>
  <c r="I32" i="15"/>
  <c r="J32" i="15" s="1"/>
  <c r="AI32" i="15" s="1"/>
  <c r="AG31" i="15"/>
  <c r="AH31" i="15" s="1"/>
  <c r="AD31" i="15"/>
  <c r="AE31" i="15" s="1"/>
  <c r="AA31" i="15"/>
  <c r="AB31" i="15" s="1"/>
  <c r="X31" i="15"/>
  <c r="Y31" i="15" s="1"/>
  <c r="U31" i="15"/>
  <c r="V31" i="15" s="1"/>
  <c r="R31" i="15"/>
  <c r="S31" i="15" s="1"/>
  <c r="O31" i="15"/>
  <c r="P31" i="15" s="1"/>
  <c r="L31" i="15"/>
  <c r="M31" i="15" s="1"/>
  <c r="I31" i="15"/>
  <c r="J31" i="15" s="1"/>
  <c r="AI31" i="15" s="1"/>
  <c r="AG30" i="15"/>
  <c r="AH30" i="15" s="1"/>
  <c r="AD30" i="15"/>
  <c r="AE30" i="15" s="1"/>
  <c r="AA30" i="15"/>
  <c r="AB30" i="15" s="1"/>
  <c r="X30" i="15"/>
  <c r="Y30" i="15" s="1"/>
  <c r="U30" i="15"/>
  <c r="V30" i="15" s="1"/>
  <c r="R30" i="15"/>
  <c r="S30" i="15" s="1"/>
  <c r="O30" i="15"/>
  <c r="P30" i="15" s="1"/>
  <c r="L30" i="15"/>
  <c r="M30" i="15" s="1"/>
  <c r="I30" i="15"/>
  <c r="J30" i="15" s="1"/>
  <c r="AI30" i="15" s="1"/>
  <c r="AG29" i="15"/>
  <c r="AH29" i="15" s="1"/>
  <c r="AD29" i="15"/>
  <c r="AE29" i="15" s="1"/>
  <c r="AA29" i="15"/>
  <c r="AB29" i="15" s="1"/>
  <c r="X29" i="15"/>
  <c r="Y29" i="15" s="1"/>
  <c r="U29" i="15"/>
  <c r="V29" i="15" s="1"/>
  <c r="R29" i="15"/>
  <c r="S29" i="15" s="1"/>
  <c r="O29" i="15"/>
  <c r="P29" i="15" s="1"/>
  <c r="L29" i="15"/>
  <c r="M29" i="15" s="1"/>
  <c r="I29" i="15"/>
  <c r="J29" i="15" s="1"/>
  <c r="AI29" i="15" s="1"/>
  <c r="AG28" i="15"/>
  <c r="AH28" i="15" s="1"/>
  <c r="AD28" i="15"/>
  <c r="AE28" i="15" s="1"/>
  <c r="AA28" i="15"/>
  <c r="AB28" i="15" s="1"/>
  <c r="X28" i="15"/>
  <c r="Y28" i="15" s="1"/>
  <c r="U28" i="15"/>
  <c r="V28" i="15" s="1"/>
  <c r="R28" i="15"/>
  <c r="S28" i="15" s="1"/>
  <c r="O28" i="15"/>
  <c r="P28" i="15" s="1"/>
  <c r="L28" i="15"/>
  <c r="M28" i="15" s="1"/>
  <c r="I28" i="15"/>
  <c r="J28" i="15" s="1"/>
  <c r="AI28" i="15" s="1"/>
  <c r="AG27" i="15"/>
  <c r="AH27" i="15" s="1"/>
  <c r="AD27" i="15"/>
  <c r="AE27" i="15" s="1"/>
  <c r="AA27" i="15"/>
  <c r="AB27" i="15" s="1"/>
  <c r="X27" i="15"/>
  <c r="Y27" i="15" s="1"/>
  <c r="U27" i="15"/>
  <c r="V27" i="15" s="1"/>
  <c r="R27" i="15"/>
  <c r="S27" i="15" s="1"/>
  <c r="O27" i="15"/>
  <c r="P27" i="15" s="1"/>
  <c r="L27" i="15"/>
  <c r="M27" i="15" s="1"/>
  <c r="I27" i="15"/>
  <c r="J27" i="15" s="1"/>
  <c r="AI27" i="15" s="1"/>
  <c r="AG26" i="15"/>
  <c r="AH26" i="15" s="1"/>
  <c r="AD26" i="15"/>
  <c r="AE26" i="15" s="1"/>
  <c r="AA26" i="15"/>
  <c r="AB26" i="15" s="1"/>
  <c r="X26" i="15"/>
  <c r="Y26" i="15" s="1"/>
  <c r="U26" i="15"/>
  <c r="V26" i="15" s="1"/>
  <c r="R26" i="15"/>
  <c r="S26" i="15" s="1"/>
  <c r="O26" i="15"/>
  <c r="P26" i="15" s="1"/>
  <c r="L26" i="15"/>
  <c r="M26" i="15" s="1"/>
  <c r="I26" i="15"/>
  <c r="J26" i="15" s="1"/>
  <c r="AI26" i="15" s="1"/>
  <c r="AG25" i="15"/>
  <c r="AH25" i="15" s="1"/>
  <c r="AD25" i="15"/>
  <c r="AE25" i="15" s="1"/>
  <c r="AA25" i="15"/>
  <c r="AB25" i="15" s="1"/>
  <c r="X25" i="15"/>
  <c r="Y25" i="15" s="1"/>
  <c r="U25" i="15"/>
  <c r="V25" i="15" s="1"/>
  <c r="R25" i="15"/>
  <c r="S25" i="15" s="1"/>
  <c r="O25" i="15"/>
  <c r="P25" i="15" s="1"/>
  <c r="L25" i="15"/>
  <c r="M25" i="15" s="1"/>
  <c r="I25" i="15"/>
  <c r="J25" i="15" s="1"/>
  <c r="AI25" i="15" s="1"/>
  <c r="AG24" i="15"/>
  <c r="AH24" i="15" s="1"/>
  <c r="AD24" i="15"/>
  <c r="AE24" i="15" s="1"/>
  <c r="AA24" i="15"/>
  <c r="AB24" i="15" s="1"/>
  <c r="X24" i="15"/>
  <c r="Y24" i="15" s="1"/>
  <c r="U24" i="15"/>
  <c r="V24" i="15" s="1"/>
  <c r="R24" i="15"/>
  <c r="S24" i="15" s="1"/>
  <c r="O24" i="15"/>
  <c r="P24" i="15" s="1"/>
  <c r="L24" i="15"/>
  <c r="M24" i="15" s="1"/>
  <c r="I24" i="15"/>
  <c r="J24" i="15" s="1"/>
  <c r="AI24" i="15" s="1"/>
  <c r="AG23" i="15"/>
  <c r="AH23" i="15" s="1"/>
  <c r="AD23" i="15"/>
  <c r="AE23" i="15" s="1"/>
  <c r="AA23" i="15"/>
  <c r="AB23" i="15" s="1"/>
  <c r="X23" i="15"/>
  <c r="Y23" i="15" s="1"/>
  <c r="U23" i="15"/>
  <c r="V23" i="15" s="1"/>
  <c r="R23" i="15"/>
  <c r="S23" i="15" s="1"/>
  <c r="O23" i="15"/>
  <c r="P23" i="15" s="1"/>
  <c r="L23" i="15"/>
  <c r="M23" i="15" s="1"/>
  <c r="I23" i="15"/>
  <c r="J23" i="15" s="1"/>
  <c r="AI23" i="15" s="1"/>
  <c r="AG22" i="15"/>
  <c r="AH22" i="15" s="1"/>
  <c r="AD22" i="15"/>
  <c r="AE22" i="15" s="1"/>
  <c r="AA22" i="15"/>
  <c r="AB22" i="15" s="1"/>
  <c r="X22" i="15"/>
  <c r="Y22" i="15" s="1"/>
  <c r="U22" i="15"/>
  <c r="V22" i="15" s="1"/>
  <c r="R22" i="15"/>
  <c r="S22" i="15" s="1"/>
  <c r="O22" i="15"/>
  <c r="P22" i="15" s="1"/>
  <c r="L22" i="15"/>
  <c r="M22" i="15" s="1"/>
  <c r="I22" i="15"/>
  <c r="J22" i="15" s="1"/>
  <c r="AI22" i="15" s="1"/>
  <c r="AG21" i="15"/>
  <c r="AH21" i="15" s="1"/>
  <c r="AD21" i="15"/>
  <c r="AE21" i="15" s="1"/>
  <c r="AA21" i="15"/>
  <c r="AB21" i="15" s="1"/>
  <c r="X21" i="15"/>
  <c r="Y21" i="15" s="1"/>
  <c r="U21" i="15"/>
  <c r="V21" i="15" s="1"/>
  <c r="R21" i="15"/>
  <c r="S21" i="15" s="1"/>
  <c r="O21" i="15"/>
  <c r="P21" i="15" s="1"/>
  <c r="L21" i="15"/>
  <c r="M21" i="15" s="1"/>
  <c r="I21" i="15"/>
  <c r="J21" i="15" s="1"/>
  <c r="AI21" i="15" s="1"/>
  <c r="AG20" i="15"/>
  <c r="AH20" i="15" s="1"/>
  <c r="AD20" i="15"/>
  <c r="AE20" i="15" s="1"/>
  <c r="AA20" i="15"/>
  <c r="AB20" i="15" s="1"/>
  <c r="X20" i="15"/>
  <c r="Y20" i="15" s="1"/>
  <c r="U20" i="15"/>
  <c r="V20" i="15" s="1"/>
  <c r="R20" i="15"/>
  <c r="S20" i="15" s="1"/>
  <c r="O20" i="15"/>
  <c r="P20" i="15" s="1"/>
  <c r="L20" i="15"/>
  <c r="M20" i="15" s="1"/>
  <c r="I20" i="15"/>
  <c r="J20" i="15" s="1"/>
  <c r="AI20" i="15" s="1"/>
  <c r="AG19" i="15"/>
  <c r="AH19" i="15" s="1"/>
  <c r="AD19" i="15"/>
  <c r="AE19" i="15" s="1"/>
  <c r="AA19" i="15"/>
  <c r="AB19" i="15" s="1"/>
  <c r="X19" i="15"/>
  <c r="Y19" i="15" s="1"/>
  <c r="U19" i="15"/>
  <c r="V19" i="15" s="1"/>
  <c r="R19" i="15"/>
  <c r="S19" i="15" s="1"/>
  <c r="O19" i="15"/>
  <c r="P19" i="15" s="1"/>
  <c r="L19" i="15"/>
  <c r="M19" i="15" s="1"/>
  <c r="I19" i="15"/>
  <c r="J19" i="15" s="1"/>
  <c r="AI19" i="15" s="1"/>
  <c r="AG18" i="15"/>
  <c r="AH18" i="15" s="1"/>
  <c r="AD18" i="15"/>
  <c r="AE18" i="15" s="1"/>
  <c r="AA18" i="15"/>
  <c r="AB18" i="15" s="1"/>
  <c r="X18" i="15"/>
  <c r="Y18" i="15" s="1"/>
  <c r="U18" i="15"/>
  <c r="V18" i="15" s="1"/>
  <c r="R18" i="15"/>
  <c r="S18" i="15" s="1"/>
  <c r="O18" i="15"/>
  <c r="P18" i="15" s="1"/>
  <c r="L18" i="15"/>
  <c r="M18" i="15" s="1"/>
  <c r="I18" i="15"/>
  <c r="J18" i="15" s="1"/>
  <c r="AI18" i="15" s="1"/>
  <c r="AG17" i="15"/>
  <c r="AH17" i="15" s="1"/>
  <c r="AD17" i="15"/>
  <c r="AE17" i="15" s="1"/>
  <c r="AA17" i="15"/>
  <c r="AB17" i="15" s="1"/>
  <c r="X17" i="15"/>
  <c r="Y17" i="15" s="1"/>
  <c r="U17" i="15"/>
  <c r="V17" i="15" s="1"/>
  <c r="R17" i="15"/>
  <c r="S17" i="15" s="1"/>
  <c r="O17" i="15"/>
  <c r="P17" i="15" s="1"/>
  <c r="L17" i="15"/>
  <c r="M17" i="15" s="1"/>
  <c r="I17" i="15"/>
  <c r="J17" i="15" s="1"/>
  <c r="AI17" i="15" s="1"/>
  <c r="AG16" i="15"/>
  <c r="AH16" i="15" s="1"/>
  <c r="AD16" i="15"/>
  <c r="AE16" i="15" s="1"/>
  <c r="AA16" i="15"/>
  <c r="AB16" i="15" s="1"/>
  <c r="X16" i="15"/>
  <c r="Y16" i="15" s="1"/>
  <c r="U16" i="15"/>
  <c r="V16" i="15" s="1"/>
  <c r="R16" i="15"/>
  <c r="S16" i="15" s="1"/>
  <c r="O16" i="15"/>
  <c r="P16" i="15" s="1"/>
  <c r="L16" i="15"/>
  <c r="M16" i="15" s="1"/>
  <c r="I16" i="15"/>
  <c r="J16" i="15" s="1"/>
  <c r="AI16" i="15" s="1"/>
  <c r="AG15" i="15"/>
  <c r="AH15" i="15" s="1"/>
  <c r="AD15" i="15"/>
  <c r="AE15" i="15" s="1"/>
  <c r="AA15" i="15"/>
  <c r="AB15" i="15" s="1"/>
  <c r="X15" i="15"/>
  <c r="Y15" i="15" s="1"/>
  <c r="U15" i="15"/>
  <c r="V15" i="15" s="1"/>
  <c r="R15" i="15"/>
  <c r="S15" i="15" s="1"/>
  <c r="O15" i="15"/>
  <c r="P15" i="15" s="1"/>
  <c r="L15" i="15"/>
  <c r="M15" i="15" s="1"/>
  <c r="I15" i="15"/>
  <c r="J15" i="15" s="1"/>
  <c r="AI15" i="15" s="1"/>
  <c r="AG14" i="15"/>
  <c r="AH14" i="15" s="1"/>
  <c r="AD14" i="15"/>
  <c r="AE14" i="15" s="1"/>
  <c r="AA14" i="15"/>
  <c r="AB14" i="15" s="1"/>
  <c r="X14" i="15"/>
  <c r="Y14" i="15" s="1"/>
  <c r="U14" i="15"/>
  <c r="V14" i="15" s="1"/>
  <c r="R14" i="15"/>
  <c r="S14" i="15" s="1"/>
  <c r="O14" i="15"/>
  <c r="P14" i="15" s="1"/>
  <c r="L14" i="15"/>
  <c r="M14" i="15" s="1"/>
  <c r="I14" i="15"/>
  <c r="J14" i="15" s="1"/>
  <c r="AI14" i="15" s="1"/>
  <c r="AG13" i="15"/>
  <c r="AH13" i="15" s="1"/>
  <c r="AD13" i="15"/>
  <c r="AE13" i="15" s="1"/>
  <c r="AA13" i="15"/>
  <c r="AB13" i="15" s="1"/>
  <c r="X13" i="15"/>
  <c r="Y13" i="15" s="1"/>
  <c r="U13" i="15"/>
  <c r="V13" i="15" s="1"/>
  <c r="R13" i="15"/>
  <c r="S13" i="15" s="1"/>
  <c r="O13" i="15"/>
  <c r="P13" i="15" s="1"/>
  <c r="L13" i="15"/>
  <c r="M13" i="15" s="1"/>
  <c r="I13" i="15"/>
  <c r="J13" i="15" s="1"/>
  <c r="AI13" i="15" s="1"/>
  <c r="AG12" i="15"/>
  <c r="AH12" i="15" s="1"/>
  <c r="AD12" i="15"/>
  <c r="AE12" i="15" s="1"/>
  <c r="AA12" i="15"/>
  <c r="AB12" i="15" s="1"/>
  <c r="X12" i="15"/>
  <c r="Y12" i="15" s="1"/>
  <c r="U12" i="15"/>
  <c r="V12" i="15" s="1"/>
  <c r="R12" i="15"/>
  <c r="S12" i="15" s="1"/>
  <c r="O12" i="15"/>
  <c r="P12" i="15" s="1"/>
  <c r="L12" i="15"/>
  <c r="M12" i="15" s="1"/>
  <c r="I12" i="15"/>
  <c r="J12" i="15" s="1"/>
  <c r="AI12" i="15" s="1"/>
  <c r="AG11" i="15"/>
  <c r="AH11" i="15" s="1"/>
  <c r="AD11" i="15"/>
  <c r="AE11" i="15" s="1"/>
  <c r="AA11" i="15"/>
  <c r="AB11" i="15" s="1"/>
  <c r="X11" i="15"/>
  <c r="Y11" i="15" s="1"/>
  <c r="U11" i="15"/>
  <c r="V11" i="15" s="1"/>
  <c r="R11" i="15"/>
  <c r="S11" i="15" s="1"/>
  <c r="O11" i="15"/>
  <c r="P11" i="15" s="1"/>
  <c r="L11" i="15"/>
  <c r="M11" i="15" s="1"/>
  <c r="I11" i="15"/>
  <c r="J11" i="15" s="1"/>
  <c r="AI11" i="15" s="1"/>
  <c r="AG10" i="15"/>
  <c r="AH10" i="15" s="1"/>
  <c r="AD10" i="15"/>
  <c r="AE10" i="15" s="1"/>
  <c r="AA10" i="15"/>
  <c r="AB10" i="15" s="1"/>
  <c r="X10" i="15"/>
  <c r="Y10" i="15" s="1"/>
  <c r="U10" i="15"/>
  <c r="V10" i="15" s="1"/>
  <c r="R10" i="15"/>
  <c r="S10" i="15" s="1"/>
  <c r="O10" i="15"/>
  <c r="P10" i="15" s="1"/>
  <c r="L10" i="15"/>
  <c r="M10" i="15" s="1"/>
  <c r="I10" i="15"/>
  <c r="AG9" i="15"/>
  <c r="AH9" i="15" s="1"/>
  <c r="AD9" i="15"/>
  <c r="AE9" i="15" s="1"/>
  <c r="AA9" i="15"/>
  <c r="AB9" i="15" s="1"/>
  <c r="X9" i="15"/>
  <c r="Y9" i="15" s="1"/>
  <c r="U9" i="15"/>
  <c r="V9" i="15" s="1"/>
  <c r="R9" i="15"/>
  <c r="S9" i="15" s="1"/>
  <c r="O9" i="15"/>
  <c r="P9" i="15" s="1"/>
  <c r="L9" i="15"/>
  <c r="M9" i="15" s="1"/>
  <c r="I9" i="15"/>
  <c r="J9" i="15" s="1"/>
  <c r="AI9" i="15" s="1"/>
  <c r="AG8" i="15"/>
  <c r="AH8" i="15" s="1"/>
  <c r="AD8" i="15"/>
  <c r="AE8" i="15" s="1"/>
  <c r="AA8" i="15"/>
  <c r="AB8" i="15" s="1"/>
  <c r="X8" i="15"/>
  <c r="Y8" i="15" s="1"/>
  <c r="U8" i="15"/>
  <c r="V8" i="15" s="1"/>
  <c r="R8" i="15"/>
  <c r="S8" i="15" s="1"/>
  <c r="O8" i="15"/>
  <c r="P8" i="15" s="1"/>
  <c r="L8" i="15"/>
  <c r="M8" i="15" s="1"/>
  <c r="I8" i="15"/>
  <c r="AG7" i="15"/>
  <c r="AH7" i="15" s="1"/>
  <c r="AD7" i="15"/>
  <c r="AE7" i="15" s="1"/>
  <c r="AA7" i="15"/>
  <c r="AB7" i="15" s="1"/>
  <c r="X7" i="15"/>
  <c r="Y7" i="15" s="1"/>
  <c r="U7" i="15"/>
  <c r="V7" i="15" s="1"/>
  <c r="R7" i="15"/>
  <c r="S7" i="15" s="1"/>
  <c r="O7" i="15"/>
  <c r="P7" i="15" s="1"/>
  <c r="L7" i="15"/>
  <c r="M7" i="15" s="1"/>
  <c r="I7" i="15"/>
  <c r="B2" i="15"/>
  <c r="B1" i="15"/>
  <c r="AF36" i="1"/>
  <c r="AG36" i="1" s="1"/>
  <c r="AC36" i="1"/>
  <c r="AD36" i="1" s="1"/>
  <c r="Z36" i="1"/>
  <c r="AA36" i="1" s="1"/>
  <c r="W36" i="1"/>
  <c r="X36" i="1" s="1"/>
  <c r="T36" i="1"/>
  <c r="U36" i="1" s="1"/>
  <c r="Q36" i="1"/>
  <c r="R36" i="1" s="1"/>
  <c r="N36" i="1"/>
  <c r="O36" i="1" s="1"/>
  <c r="K36" i="1"/>
  <c r="L36" i="1" s="1"/>
  <c r="H36" i="1"/>
  <c r="F36" i="1"/>
  <c r="E36" i="1"/>
  <c r="D36" i="1"/>
  <c r="C36" i="1"/>
  <c r="AF35" i="1"/>
  <c r="AG35" i="1" s="1"/>
  <c r="AC35" i="1"/>
  <c r="AD35" i="1" s="1"/>
  <c r="Z35" i="1"/>
  <c r="AA35" i="1" s="1"/>
  <c r="W35" i="1"/>
  <c r="X35" i="1" s="1"/>
  <c r="T35" i="1"/>
  <c r="U35" i="1" s="1"/>
  <c r="Q35" i="1"/>
  <c r="R35" i="1" s="1"/>
  <c r="N35" i="1"/>
  <c r="O35" i="1" s="1"/>
  <c r="K35" i="1"/>
  <c r="L35" i="1" s="1"/>
  <c r="H35" i="1"/>
  <c r="F35" i="1"/>
  <c r="E35" i="1"/>
  <c r="D35" i="1"/>
  <c r="C35" i="1"/>
  <c r="AF34" i="1"/>
  <c r="AG34" i="1" s="1"/>
  <c r="AC34" i="1"/>
  <c r="AD34" i="1" s="1"/>
  <c r="Z34" i="1"/>
  <c r="AA34" i="1" s="1"/>
  <c r="W34" i="1"/>
  <c r="X34" i="1" s="1"/>
  <c r="T34" i="1"/>
  <c r="U34" i="1" s="1"/>
  <c r="Q34" i="1"/>
  <c r="R34" i="1" s="1"/>
  <c r="N34" i="1"/>
  <c r="O34" i="1" s="1"/>
  <c r="K34" i="1"/>
  <c r="L34" i="1" s="1"/>
  <c r="H34" i="1"/>
  <c r="F34" i="1"/>
  <c r="E34" i="1"/>
  <c r="D34" i="1"/>
  <c r="C34" i="1"/>
  <c r="AF33" i="1"/>
  <c r="AG33" i="1" s="1"/>
  <c r="AC33" i="1"/>
  <c r="AD33" i="1" s="1"/>
  <c r="Z33" i="1"/>
  <c r="AA33" i="1" s="1"/>
  <c r="W33" i="1"/>
  <c r="X33" i="1" s="1"/>
  <c r="T33" i="1"/>
  <c r="U33" i="1" s="1"/>
  <c r="Q33" i="1"/>
  <c r="R33" i="1" s="1"/>
  <c r="N33" i="1"/>
  <c r="O33" i="1" s="1"/>
  <c r="K33" i="1"/>
  <c r="L33" i="1" s="1"/>
  <c r="H33" i="1"/>
  <c r="F33" i="1"/>
  <c r="E33" i="1"/>
  <c r="D33" i="1"/>
  <c r="C33" i="1"/>
  <c r="AF32" i="1"/>
  <c r="AG32" i="1" s="1"/>
  <c r="AC32" i="1"/>
  <c r="AD32" i="1" s="1"/>
  <c r="Z32" i="1"/>
  <c r="AA32" i="1" s="1"/>
  <c r="W32" i="1"/>
  <c r="X32" i="1" s="1"/>
  <c r="T32" i="1"/>
  <c r="U32" i="1" s="1"/>
  <c r="Q32" i="1"/>
  <c r="R32" i="1" s="1"/>
  <c r="N32" i="1"/>
  <c r="O32" i="1" s="1"/>
  <c r="K32" i="1"/>
  <c r="L32" i="1" s="1"/>
  <c r="H32" i="1"/>
  <c r="F32" i="1"/>
  <c r="E32" i="1"/>
  <c r="D32" i="1"/>
  <c r="C32" i="1"/>
  <c r="AF31" i="1"/>
  <c r="AG31" i="1" s="1"/>
  <c r="AC31" i="1"/>
  <c r="AD31" i="1" s="1"/>
  <c r="Z31" i="1"/>
  <c r="AA31" i="1" s="1"/>
  <c r="W31" i="1"/>
  <c r="X31" i="1" s="1"/>
  <c r="T31" i="1"/>
  <c r="U31" i="1" s="1"/>
  <c r="Q31" i="1"/>
  <c r="R31" i="1" s="1"/>
  <c r="N31" i="1"/>
  <c r="O31" i="1" s="1"/>
  <c r="K31" i="1"/>
  <c r="L31" i="1" s="1"/>
  <c r="H31" i="1"/>
  <c r="F31" i="1"/>
  <c r="E31" i="1"/>
  <c r="D31" i="1"/>
  <c r="C31" i="1"/>
  <c r="AF30" i="1"/>
  <c r="AG30" i="1" s="1"/>
  <c r="AC30" i="1"/>
  <c r="AD30" i="1" s="1"/>
  <c r="Z30" i="1"/>
  <c r="AA30" i="1" s="1"/>
  <c r="W30" i="1"/>
  <c r="X30" i="1" s="1"/>
  <c r="T30" i="1"/>
  <c r="U30" i="1" s="1"/>
  <c r="Q30" i="1"/>
  <c r="R30" i="1" s="1"/>
  <c r="N30" i="1"/>
  <c r="O30" i="1" s="1"/>
  <c r="K30" i="1"/>
  <c r="L30" i="1" s="1"/>
  <c r="H30" i="1"/>
  <c r="F30" i="1"/>
  <c r="E30" i="1"/>
  <c r="D30" i="1"/>
  <c r="C30" i="1"/>
  <c r="AF29" i="1"/>
  <c r="AG29" i="1" s="1"/>
  <c r="AC29" i="1"/>
  <c r="AD29" i="1" s="1"/>
  <c r="Z29" i="1"/>
  <c r="AA29" i="1" s="1"/>
  <c r="W29" i="1"/>
  <c r="X29" i="1" s="1"/>
  <c r="T29" i="1"/>
  <c r="U29" i="1" s="1"/>
  <c r="Q29" i="1"/>
  <c r="R29" i="1" s="1"/>
  <c r="N29" i="1"/>
  <c r="O29" i="1" s="1"/>
  <c r="K29" i="1"/>
  <c r="L29" i="1" s="1"/>
  <c r="H29" i="1"/>
  <c r="F29" i="1"/>
  <c r="E29" i="1"/>
  <c r="D29" i="1"/>
  <c r="C29" i="1"/>
  <c r="AF28" i="1"/>
  <c r="AG28" i="1" s="1"/>
  <c r="AC28" i="1"/>
  <c r="AD28" i="1" s="1"/>
  <c r="Z28" i="1"/>
  <c r="AA28" i="1" s="1"/>
  <c r="W28" i="1"/>
  <c r="X28" i="1" s="1"/>
  <c r="T28" i="1"/>
  <c r="U28" i="1" s="1"/>
  <c r="Q28" i="1"/>
  <c r="R28" i="1" s="1"/>
  <c r="N28" i="1"/>
  <c r="O28" i="1" s="1"/>
  <c r="K28" i="1"/>
  <c r="L28" i="1" s="1"/>
  <c r="H28" i="1"/>
  <c r="F28" i="1"/>
  <c r="E28" i="1"/>
  <c r="D28" i="1"/>
  <c r="C28" i="1"/>
  <c r="AF27" i="1"/>
  <c r="AG27" i="1" s="1"/>
  <c r="AC27" i="1"/>
  <c r="AD27" i="1" s="1"/>
  <c r="Z27" i="1"/>
  <c r="AA27" i="1" s="1"/>
  <c r="W27" i="1"/>
  <c r="X27" i="1" s="1"/>
  <c r="T27" i="1"/>
  <c r="U27" i="1" s="1"/>
  <c r="Q27" i="1"/>
  <c r="R27" i="1" s="1"/>
  <c r="N27" i="1"/>
  <c r="O27" i="1" s="1"/>
  <c r="K27" i="1"/>
  <c r="L27" i="1" s="1"/>
  <c r="H27" i="1"/>
  <c r="F27" i="1"/>
  <c r="E27" i="1"/>
  <c r="D27" i="1"/>
  <c r="C27" i="1"/>
  <c r="AF26" i="1"/>
  <c r="AG26" i="1" s="1"/>
  <c r="AC26" i="1"/>
  <c r="AD26" i="1" s="1"/>
  <c r="Z26" i="1"/>
  <c r="AA26" i="1" s="1"/>
  <c r="W26" i="1"/>
  <c r="X26" i="1" s="1"/>
  <c r="T26" i="1"/>
  <c r="U26" i="1" s="1"/>
  <c r="Q26" i="1"/>
  <c r="R26" i="1" s="1"/>
  <c r="N26" i="1"/>
  <c r="O26" i="1" s="1"/>
  <c r="K26" i="1"/>
  <c r="L26" i="1" s="1"/>
  <c r="H26" i="1"/>
  <c r="F26" i="1"/>
  <c r="E26" i="1"/>
  <c r="D26" i="1"/>
  <c r="C26" i="1"/>
  <c r="AF25" i="1"/>
  <c r="AG25" i="1" s="1"/>
  <c r="AC25" i="1"/>
  <c r="AD25" i="1" s="1"/>
  <c r="Z25" i="1"/>
  <c r="AA25" i="1" s="1"/>
  <c r="W25" i="1"/>
  <c r="X25" i="1" s="1"/>
  <c r="T25" i="1"/>
  <c r="U25" i="1" s="1"/>
  <c r="Q25" i="1"/>
  <c r="R25" i="1" s="1"/>
  <c r="N25" i="1"/>
  <c r="O25" i="1" s="1"/>
  <c r="K25" i="1"/>
  <c r="L25" i="1" s="1"/>
  <c r="H25" i="1"/>
  <c r="F25" i="1"/>
  <c r="E25" i="1"/>
  <c r="D25" i="1"/>
  <c r="C25" i="1"/>
  <c r="AF24" i="1"/>
  <c r="AG24" i="1" s="1"/>
  <c r="AC24" i="1"/>
  <c r="AD24" i="1" s="1"/>
  <c r="Z24" i="1"/>
  <c r="AA24" i="1" s="1"/>
  <c r="W24" i="1"/>
  <c r="X24" i="1" s="1"/>
  <c r="T24" i="1"/>
  <c r="U24" i="1" s="1"/>
  <c r="Q24" i="1"/>
  <c r="R24" i="1" s="1"/>
  <c r="N24" i="1"/>
  <c r="O24" i="1" s="1"/>
  <c r="K24" i="1"/>
  <c r="L24" i="1" s="1"/>
  <c r="H24" i="1"/>
  <c r="F24" i="1"/>
  <c r="E24" i="1"/>
  <c r="D24" i="1"/>
  <c r="C24" i="1"/>
  <c r="AF23" i="1"/>
  <c r="AG23" i="1" s="1"/>
  <c r="AC23" i="1"/>
  <c r="AD23" i="1" s="1"/>
  <c r="Z23" i="1"/>
  <c r="AA23" i="1" s="1"/>
  <c r="W23" i="1"/>
  <c r="X23" i="1" s="1"/>
  <c r="T23" i="1"/>
  <c r="U23" i="1" s="1"/>
  <c r="Q23" i="1"/>
  <c r="R23" i="1" s="1"/>
  <c r="N23" i="1"/>
  <c r="O23" i="1" s="1"/>
  <c r="K23" i="1"/>
  <c r="L23" i="1" s="1"/>
  <c r="H23" i="1"/>
  <c r="F23" i="1"/>
  <c r="E23" i="1"/>
  <c r="D23" i="1"/>
  <c r="C23" i="1"/>
  <c r="AF22" i="1"/>
  <c r="AG22" i="1" s="1"/>
  <c r="AC22" i="1"/>
  <c r="AD22" i="1" s="1"/>
  <c r="Z22" i="1"/>
  <c r="AA22" i="1" s="1"/>
  <c r="W22" i="1"/>
  <c r="X22" i="1" s="1"/>
  <c r="T22" i="1"/>
  <c r="U22" i="1" s="1"/>
  <c r="Q22" i="1"/>
  <c r="R22" i="1" s="1"/>
  <c r="N22" i="1"/>
  <c r="O22" i="1" s="1"/>
  <c r="K22" i="1"/>
  <c r="L22" i="1" s="1"/>
  <c r="H22" i="1"/>
  <c r="F22" i="1"/>
  <c r="E22" i="1"/>
  <c r="D22" i="1"/>
  <c r="C22" i="1"/>
  <c r="AF21" i="1"/>
  <c r="AG21" i="1" s="1"/>
  <c r="AC21" i="1"/>
  <c r="AD21" i="1" s="1"/>
  <c r="Z21" i="1"/>
  <c r="AA21" i="1" s="1"/>
  <c r="W21" i="1"/>
  <c r="X21" i="1" s="1"/>
  <c r="T21" i="1"/>
  <c r="U21" i="1" s="1"/>
  <c r="Q21" i="1"/>
  <c r="R21" i="1" s="1"/>
  <c r="N21" i="1"/>
  <c r="O21" i="1" s="1"/>
  <c r="K21" i="1"/>
  <c r="L21" i="1" s="1"/>
  <c r="H21" i="1"/>
  <c r="F21" i="1"/>
  <c r="E21" i="1"/>
  <c r="D21" i="1"/>
  <c r="C21" i="1"/>
  <c r="AF20" i="1"/>
  <c r="AG20" i="1" s="1"/>
  <c r="AC20" i="1"/>
  <c r="AD20" i="1" s="1"/>
  <c r="Z20" i="1"/>
  <c r="AA20" i="1" s="1"/>
  <c r="W20" i="1"/>
  <c r="X20" i="1" s="1"/>
  <c r="T20" i="1"/>
  <c r="U20" i="1" s="1"/>
  <c r="Q20" i="1"/>
  <c r="R20" i="1" s="1"/>
  <c r="N20" i="1"/>
  <c r="O20" i="1" s="1"/>
  <c r="K20" i="1"/>
  <c r="L20" i="1" s="1"/>
  <c r="H20" i="1"/>
  <c r="F20" i="1"/>
  <c r="E20" i="1"/>
  <c r="D20" i="1"/>
  <c r="C20" i="1"/>
  <c r="AF19" i="1"/>
  <c r="AG19" i="1" s="1"/>
  <c r="AC19" i="1"/>
  <c r="AD19" i="1" s="1"/>
  <c r="Z19" i="1"/>
  <c r="AA19" i="1" s="1"/>
  <c r="W19" i="1"/>
  <c r="X19" i="1" s="1"/>
  <c r="T19" i="1"/>
  <c r="U19" i="1" s="1"/>
  <c r="Q19" i="1"/>
  <c r="R19" i="1" s="1"/>
  <c r="N19" i="1"/>
  <c r="O19" i="1" s="1"/>
  <c r="K19" i="1"/>
  <c r="L19" i="1" s="1"/>
  <c r="H19" i="1"/>
  <c r="F19" i="1"/>
  <c r="E19" i="1"/>
  <c r="D19" i="1"/>
  <c r="C19" i="1"/>
  <c r="AF18" i="1"/>
  <c r="AC18" i="1"/>
  <c r="AD18" i="1" s="1"/>
  <c r="Z18" i="1"/>
  <c r="AA18" i="1" s="1"/>
  <c r="W18" i="1"/>
  <c r="X18" i="1" s="1"/>
  <c r="T18" i="1"/>
  <c r="U18" i="1" s="1"/>
  <c r="Q18" i="1"/>
  <c r="R18" i="1" s="1"/>
  <c r="N18" i="1"/>
  <c r="O18" i="1" s="1"/>
  <c r="K18" i="1"/>
  <c r="L18" i="1" s="1"/>
  <c r="H18" i="1"/>
  <c r="F18" i="1"/>
  <c r="E18" i="1"/>
  <c r="D18" i="1"/>
  <c r="C18" i="1"/>
  <c r="AF17" i="1"/>
  <c r="AG17" i="1" s="1"/>
  <c r="AC17" i="1"/>
  <c r="AD17" i="1" s="1"/>
  <c r="Z17" i="1"/>
  <c r="AA17" i="1" s="1"/>
  <c r="W17" i="1"/>
  <c r="X17" i="1" s="1"/>
  <c r="T17" i="1"/>
  <c r="U17" i="1" s="1"/>
  <c r="Q17" i="1"/>
  <c r="R17" i="1" s="1"/>
  <c r="N17" i="1"/>
  <c r="O17" i="1" s="1"/>
  <c r="K17" i="1"/>
  <c r="L17" i="1" s="1"/>
  <c r="H17" i="1"/>
  <c r="F17" i="1"/>
  <c r="E17" i="1"/>
  <c r="D17" i="1"/>
  <c r="C17" i="1"/>
  <c r="AF13" i="1"/>
  <c r="AG13" i="1" s="1"/>
  <c r="AC13" i="1"/>
  <c r="AD13" i="1" s="1"/>
  <c r="Z13" i="1"/>
  <c r="AA13" i="1" s="1"/>
  <c r="W13" i="1"/>
  <c r="T13" i="1"/>
  <c r="Q13" i="1"/>
  <c r="N13" i="1"/>
  <c r="K13" i="1"/>
  <c r="H13" i="1"/>
  <c r="AF8" i="1"/>
  <c r="AG8" i="1" s="1"/>
  <c r="AC8" i="1"/>
  <c r="AD8" i="1" s="1"/>
  <c r="Z8" i="1"/>
  <c r="AA8" i="1" s="1"/>
  <c r="W8" i="1"/>
  <c r="T8" i="1"/>
  <c r="Q8" i="1"/>
  <c r="N8" i="1"/>
  <c r="K8" i="1"/>
  <c r="H8" i="1"/>
  <c r="AF10" i="1"/>
  <c r="AG10" i="1" s="1"/>
  <c r="AC10" i="1"/>
  <c r="AD10" i="1" s="1"/>
  <c r="Z10" i="1"/>
  <c r="AA10" i="1" s="1"/>
  <c r="W10" i="1"/>
  <c r="T10" i="1"/>
  <c r="Q10" i="1"/>
  <c r="N10" i="1"/>
  <c r="K10" i="1"/>
  <c r="H10" i="1"/>
  <c r="AF14" i="1"/>
  <c r="AG14" i="1" s="1"/>
  <c r="AC14" i="1"/>
  <c r="AD14" i="1" s="1"/>
  <c r="Z14" i="1"/>
  <c r="AA14" i="1" s="1"/>
  <c r="W14" i="1"/>
  <c r="T14" i="1"/>
  <c r="Q14" i="1"/>
  <c r="N14" i="1"/>
  <c r="K14" i="1"/>
  <c r="H14" i="1"/>
  <c r="AF9" i="1"/>
  <c r="AG9" i="1" s="1"/>
  <c r="AC9" i="1"/>
  <c r="AD9" i="1" s="1"/>
  <c r="Z9" i="1"/>
  <c r="AA9" i="1" s="1"/>
  <c r="W9" i="1"/>
  <c r="T9" i="1"/>
  <c r="Q9" i="1"/>
  <c r="N9" i="1"/>
  <c r="K9" i="1"/>
  <c r="AF12" i="1"/>
  <c r="AG12" i="1" s="1"/>
  <c r="AC12" i="1"/>
  <c r="AD12" i="1" s="1"/>
  <c r="Z12" i="1"/>
  <c r="AA12" i="1" s="1"/>
  <c r="W12" i="1"/>
  <c r="T12" i="1"/>
  <c r="Q12" i="1"/>
  <c r="N12" i="1"/>
  <c r="K12" i="1"/>
  <c r="AF15" i="1"/>
  <c r="AG15" i="1" s="1"/>
  <c r="AC15" i="1"/>
  <c r="AD15" i="1" s="1"/>
  <c r="Z15" i="1"/>
  <c r="AA15" i="1" s="1"/>
  <c r="W15" i="1"/>
  <c r="T15" i="1"/>
  <c r="Q15" i="1"/>
  <c r="N15" i="1"/>
  <c r="K15" i="1"/>
  <c r="AF7" i="1"/>
  <c r="AG7" i="1" s="1"/>
  <c r="AC7" i="1"/>
  <c r="AD7" i="1" s="1"/>
  <c r="Z7" i="1"/>
  <c r="AA7" i="1" s="1"/>
  <c r="W7" i="1"/>
  <c r="T7" i="1"/>
  <c r="Q7" i="1"/>
  <c r="N7" i="1"/>
  <c r="K7" i="1"/>
  <c r="H7" i="1"/>
  <c r="AF11" i="1"/>
  <c r="AG11" i="1" s="1"/>
  <c r="AC11" i="1"/>
  <c r="AD11" i="1" s="1"/>
  <c r="Z11" i="1"/>
  <c r="AA11" i="1" s="1"/>
  <c r="W11" i="1"/>
  <c r="T11" i="1"/>
  <c r="Q11" i="1"/>
  <c r="N11" i="1"/>
  <c r="K11" i="1"/>
  <c r="AF16" i="1"/>
  <c r="AG16" i="1" s="1"/>
  <c r="AC16" i="1"/>
  <c r="AD16" i="1" s="1"/>
  <c r="Z16" i="1"/>
  <c r="AA16" i="1" s="1"/>
  <c r="W16" i="1"/>
  <c r="T16" i="1"/>
  <c r="Q16" i="1"/>
  <c r="N16" i="1"/>
  <c r="K16" i="1"/>
  <c r="B3" i="1"/>
  <c r="E150" i="4"/>
  <c r="F149" i="4"/>
  <c r="F148" i="4"/>
  <c r="E135" i="4"/>
  <c r="F134" i="4"/>
  <c r="F133" i="4"/>
  <c r="E120" i="4"/>
  <c r="F119" i="4"/>
  <c r="F118" i="4"/>
  <c r="E105" i="4"/>
  <c r="F104" i="4"/>
  <c r="F103" i="4"/>
  <c r="E90" i="4"/>
  <c r="F89" i="4"/>
  <c r="F164" i="4" s="1"/>
  <c r="F88" i="4"/>
  <c r="F163" i="4" s="1"/>
  <c r="E75" i="4"/>
  <c r="F74" i="4"/>
  <c r="F73" i="4"/>
  <c r="F40" i="4"/>
  <c r="F5" i="4"/>
  <c r="B4" i="1"/>
  <c r="B4" i="10"/>
  <c r="B4" i="11"/>
  <c r="B4" i="12"/>
  <c r="B4" i="14"/>
  <c r="B4" i="15"/>
  <c r="B4" i="13"/>
  <c r="B4" i="5"/>
  <c r="X16" i="1" l="1"/>
  <c r="U16" i="1"/>
  <c r="X14" i="1"/>
  <c r="X15" i="1"/>
  <c r="U15" i="1"/>
  <c r="U14" i="1"/>
  <c r="X11" i="1"/>
  <c r="X13" i="1"/>
  <c r="U13" i="1"/>
  <c r="U11" i="1"/>
  <c r="X12" i="1"/>
  <c r="U12" i="1"/>
  <c r="X10" i="1"/>
  <c r="U10" i="1"/>
  <c r="X9" i="1"/>
  <c r="U9" i="1"/>
  <c r="X8" i="1"/>
  <c r="X7" i="1"/>
  <c r="U8" i="1"/>
  <c r="U7" i="1"/>
  <c r="I19" i="1"/>
  <c r="AH19" i="1" s="1"/>
  <c r="I23" i="1"/>
  <c r="AH23" i="1" s="1"/>
  <c r="I27" i="1"/>
  <c r="AH27" i="1" s="1"/>
  <c r="I29" i="1"/>
  <c r="AH29" i="1" s="1"/>
  <c r="I35" i="1"/>
  <c r="AH35" i="1" s="1"/>
  <c r="I17" i="1"/>
  <c r="AH17" i="1" s="1"/>
  <c r="I21" i="1"/>
  <c r="AH21" i="1" s="1"/>
  <c r="I25" i="1"/>
  <c r="AH25" i="1" s="1"/>
  <c r="I31" i="1"/>
  <c r="AH31" i="1" s="1"/>
  <c r="I33" i="1"/>
  <c r="AH33" i="1" s="1"/>
  <c r="R14" i="1"/>
  <c r="O10" i="1"/>
  <c r="I18" i="1"/>
  <c r="AH18" i="1" s="1"/>
  <c r="I20" i="1"/>
  <c r="AH20" i="1" s="1"/>
  <c r="I22" i="1"/>
  <c r="AH22" i="1" s="1"/>
  <c r="I24" i="1"/>
  <c r="AH24" i="1" s="1"/>
  <c r="I26" i="1"/>
  <c r="AH26" i="1" s="1"/>
  <c r="I28" i="1"/>
  <c r="AH28" i="1" s="1"/>
  <c r="I30" i="1"/>
  <c r="AH30" i="1" s="1"/>
  <c r="I32" i="1"/>
  <c r="AH32" i="1" s="1"/>
  <c r="I34" i="1"/>
  <c r="AH34" i="1" s="1"/>
  <c r="I36" i="1"/>
  <c r="AH36" i="1" s="1"/>
  <c r="R11" i="1"/>
  <c r="R16" i="1"/>
  <c r="R12" i="1"/>
  <c r="R13" i="1"/>
  <c r="R8" i="1"/>
  <c r="R10" i="1"/>
  <c r="R15" i="1"/>
  <c r="R9" i="1"/>
  <c r="R7" i="1"/>
  <c r="O16" i="1"/>
  <c r="O11" i="1"/>
  <c r="O12" i="1"/>
  <c r="O14" i="1"/>
  <c r="O13" i="1"/>
  <c r="O8" i="1"/>
  <c r="O15" i="1"/>
  <c r="O9" i="1"/>
  <c r="O7" i="1"/>
  <c r="L16" i="1"/>
  <c r="L11" i="1"/>
  <c r="L12" i="1"/>
  <c r="L14" i="1"/>
  <c r="L13" i="1"/>
  <c r="L8" i="1"/>
  <c r="L10" i="1"/>
  <c r="L15" i="1"/>
  <c r="L9" i="1"/>
  <c r="L7" i="1"/>
  <c r="R8" i="13"/>
  <c r="R8" i="12"/>
  <c r="R8" i="10"/>
  <c r="R8" i="5"/>
  <c r="J35" i="15"/>
  <c r="AI35" i="15" s="1"/>
  <c r="J7" i="15"/>
  <c r="AI7" i="15" s="1"/>
  <c r="E39" i="15"/>
  <c r="B38" i="15" s="1"/>
  <c r="E39" i="1"/>
  <c r="R7" i="14"/>
  <c r="R7" i="13"/>
  <c r="R7" i="12"/>
  <c r="R7" i="11"/>
  <c r="R7" i="10"/>
  <c r="R7" i="5"/>
  <c r="R8" i="14"/>
  <c r="R9" i="13"/>
  <c r="R8" i="11"/>
  <c r="R9" i="10"/>
  <c r="P9" i="14"/>
  <c r="P9" i="12"/>
  <c r="P16" i="12"/>
  <c r="P7" i="13"/>
  <c r="P13" i="13"/>
  <c r="P8" i="14"/>
  <c r="P9" i="10"/>
  <c r="P15" i="10"/>
  <c r="B18" i="10"/>
  <c r="P14" i="11"/>
  <c r="P9" i="11"/>
  <c r="P8" i="12"/>
  <c r="P15" i="12"/>
  <c r="B18" i="12"/>
  <c r="P10" i="13"/>
  <c r="P16" i="13"/>
  <c r="P7" i="14"/>
  <c r="P16" i="14"/>
  <c r="P15" i="5"/>
  <c r="B18" i="5"/>
  <c r="P16" i="10"/>
  <c r="P15" i="11"/>
  <c r="B18" i="11"/>
  <c r="P14" i="13"/>
  <c r="P9" i="5"/>
  <c r="P8" i="5"/>
  <c r="P8" i="10"/>
  <c r="P14" i="10"/>
  <c r="P9" i="13"/>
  <c r="P15" i="13"/>
  <c r="B18" i="13"/>
  <c r="P15" i="14"/>
  <c r="P10" i="10"/>
  <c r="P7" i="11"/>
  <c r="P10" i="12"/>
  <c r="P7" i="5"/>
  <c r="P7" i="10"/>
  <c r="P8" i="11"/>
  <c r="P7" i="12"/>
  <c r="H16" i="1"/>
  <c r="H15" i="1"/>
  <c r="H12" i="1"/>
  <c r="H9" i="1"/>
  <c r="J10" i="15"/>
  <c r="AI10" i="15" s="1"/>
  <c r="J8" i="15"/>
  <c r="AI8" i="15" s="1"/>
  <c r="AK7" i="15"/>
  <c r="AJ16" i="1"/>
  <c r="B38" i="1"/>
  <c r="I12" i="1" l="1"/>
  <c r="I8" i="1"/>
  <c r="I11" i="1"/>
  <c r="I7" i="1"/>
  <c r="I14" i="1"/>
  <c r="I13" i="1"/>
  <c r="I16" i="1"/>
  <c r="I15" i="1"/>
  <c r="I9" i="1"/>
  <c r="I10" i="1"/>
  <c r="R10" i="12"/>
  <c r="R9" i="12"/>
  <c r="R10" i="5"/>
  <c r="R9" i="5"/>
  <c r="R10" i="13"/>
  <c r="R9" i="11"/>
  <c r="R10" i="10"/>
  <c r="AK8" i="15"/>
  <c r="AJ11" i="1"/>
  <c r="R10" i="14" l="1"/>
  <c r="R9" i="14"/>
  <c r="R11" i="12"/>
  <c r="R11" i="13"/>
  <c r="R10" i="11"/>
  <c r="AK9" i="15"/>
  <c r="AJ7" i="1"/>
  <c r="R12" i="12" l="1"/>
  <c r="R11" i="11"/>
  <c r="R12" i="10"/>
  <c r="R11" i="10"/>
  <c r="R11" i="5"/>
  <c r="AK10" i="15"/>
  <c r="AJ15" i="1"/>
  <c r="R13" i="12" l="1"/>
  <c r="R11" i="14"/>
  <c r="R12" i="14"/>
  <c r="R13" i="13"/>
  <c r="R12" i="13"/>
  <c r="R12" i="11"/>
  <c r="R13" i="10"/>
  <c r="R12" i="5"/>
  <c r="AK11" i="15"/>
  <c r="AJ12" i="1"/>
  <c r="R15" i="13" l="1"/>
  <c r="R14" i="12"/>
  <c r="R13" i="14"/>
  <c r="R13" i="11"/>
  <c r="R14" i="10"/>
  <c r="R13" i="5"/>
  <c r="AK12" i="15"/>
  <c r="AJ9" i="1"/>
  <c r="R14" i="13" l="1"/>
  <c r="R15" i="12"/>
  <c r="R14" i="14"/>
  <c r="R16" i="13"/>
  <c r="R14" i="11"/>
  <c r="R16" i="10"/>
  <c r="R14" i="5"/>
  <c r="AK13" i="15"/>
  <c r="AJ14" i="1"/>
  <c r="R16" i="12" l="1"/>
  <c r="R15" i="14"/>
  <c r="R16" i="14"/>
  <c r="R15" i="11"/>
  <c r="R15" i="10"/>
  <c r="R16" i="5"/>
  <c r="R15" i="5"/>
  <c r="AK14" i="15"/>
  <c r="AJ10" i="1"/>
  <c r="R16" i="11" l="1"/>
  <c r="AK15" i="15"/>
  <c r="AJ8" i="1"/>
  <c r="AK16" i="15" l="1"/>
  <c r="AJ13" i="1"/>
  <c r="AK17" i="15" l="1"/>
  <c r="AJ17" i="1"/>
  <c r="AK18" i="15" l="1"/>
  <c r="AJ18" i="1"/>
  <c r="AK19" i="15" l="1"/>
  <c r="AJ19" i="1"/>
  <c r="AK20" i="15" l="1"/>
  <c r="AJ20" i="1"/>
  <c r="AK21" i="15" l="1"/>
  <c r="AJ21" i="1"/>
  <c r="AK22" i="15" l="1"/>
  <c r="AJ22" i="1"/>
  <c r="AK23" i="15" l="1"/>
  <c r="AJ23" i="1"/>
  <c r="AK24" i="15" l="1"/>
  <c r="AJ24" i="1"/>
  <c r="AK25" i="15" l="1"/>
  <c r="AJ25" i="1"/>
  <c r="AK26" i="15" l="1"/>
  <c r="AJ26" i="1"/>
  <c r="AK27" i="15" l="1"/>
  <c r="AJ27" i="1"/>
  <c r="AK28" i="15" l="1"/>
  <c r="AJ28" i="1"/>
  <c r="AK29" i="15" l="1"/>
  <c r="AJ29" i="1"/>
  <c r="AK30" i="15" l="1"/>
  <c r="AJ30" i="1"/>
  <c r="AK31" i="15" l="1"/>
  <c r="AJ31" i="1"/>
  <c r="AK32" i="15" l="1"/>
  <c r="AJ32" i="1"/>
  <c r="AK33" i="15" l="1"/>
  <c r="AJ33" i="1"/>
  <c r="AK34" i="15" l="1"/>
  <c r="AJ34" i="1"/>
  <c r="AK35" i="15" l="1"/>
  <c r="AJ35" i="1"/>
  <c r="AK36" i="15" l="1"/>
  <c r="AJ36" i="1"/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</calcChain>
</file>

<file path=xl/comments1.xml><?xml version="1.0" encoding="utf-8"?>
<comments xmlns="http://schemas.openxmlformats.org/spreadsheetml/2006/main">
  <authors>
    <author>Robert Exner</author>
  </authors>
  <commentList>
    <comment ref="G6" authorId="0">
      <text>
        <r>
          <rPr>
            <sz val="9"/>
            <color indexed="81"/>
            <rFont val="Tahoma"/>
            <family val="2"/>
            <charset val="238"/>
          </rPr>
          <t>Tr - czas przebycia trasy
format wpisywania (gg:mm:ss)</t>
        </r>
      </text>
    </comment>
    <comment ref="H6" authorId="0">
      <text>
        <r>
          <rPr>
            <sz val="9"/>
            <color indexed="81"/>
            <rFont val="Tahoma"/>
            <family val="2"/>
            <charset val="238"/>
          </rPr>
          <t>Tsk - czas skorygowany</t>
        </r>
      </text>
    </comment>
    <comment ref="I6" authorId="0">
      <text>
        <r>
          <rPr>
            <sz val="9"/>
            <color indexed="81"/>
            <rFont val="Tahoma"/>
            <family val="2"/>
            <charset val="238"/>
          </rPr>
          <t>W - wyścig
zajęte miejsce w wyścigu</t>
        </r>
      </text>
    </comment>
    <comment ref="AI6" authorId="0">
      <text>
        <r>
          <rPr>
            <sz val="9"/>
            <color indexed="81"/>
            <rFont val="Tahoma"/>
            <family val="2"/>
            <charset val="238"/>
          </rPr>
          <t>kolumna do remisów</t>
        </r>
      </text>
    </comment>
    <comment ref="AJ6" authorId="0">
      <text>
        <r>
          <rPr>
            <sz val="9"/>
            <color indexed="81"/>
            <rFont val="Tahoma"/>
            <family val="2"/>
            <charset val="238"/>
          </rPr>
          <t>kolejność z listy startowej</t>
        </r>
      </text>
    </comment>
  </commentList>
</comments>
</file>

<file path=xl/comments2.xml><?xml version="1.0" encoding="utf-8"?>
<comments xmlns="http://schemas.openxmlformats.org/spreadsheetml/2006/main">
  <authors>
    <author>Robert Exner</author>
  </authors>
  <commentList>
    <comment ref="H6" authorId="0">
      <text>
        <r>
          <rPr>
            <sz val="9"/>
            <color indexed="81"/>
            <rFont val="Tahoma"/>
            <family val="2"/>
            <charset val="238"/>
          </rPr>
          <t>Tr - czas przebycia trasy
format wpisywania (gg:mm:ss)</t>
        </r>
      </text>
    </comment>
    <comment ref="I6" authorId="0">
      <text>
        <r>
          <rPr>
            <sz val="9"/>
            <color indexed="81"/>
            <rFont val="Tahoma"/>
            <family val="2"/>
            <charset val="238"/>
          </rPr>
          <t>Tsk - czas skorygowany</t>
        </r>
      </text>
    </comment>
    <comment ref="J6" authorId="0">
      <text>
        <r>
          <rPr>
            <sz val="9"/>
            <color indexed="81"/>
            <rFont val="Tahoma"/>
            <family val="2"/>
            <charset val="238"/>
          </rPr>
          <t xml:space="preserve">W - wyścig
zajęte miejsce w wyścigu
</t>
        </r>
      </text>
    </comment>
    <comment ref="AJ6" authorId="0">
      <text>
        <r>
          <rPr>
            <sz val="9"/>
            <color indexed="81"/>
            <rFont val="Tahoma"/>
            <family val="2"/>
            <charset val="238"/>
          </rPr>
          <t>kolumna do remisów</t>
        </r>
      </text>
    </comment>
    <comment ref="AK6" authorId="0">
      <text>
        <r>
          <rPr>
            <sz val="9"/>
            <color indexed="81"/>
            <rFont val="Tahoma"/>
            <family val="2"/>
            <charset val="238"/>
          </rPr>
          <t>kolejność z listy startowej</t>
        </r>
      </text>
    </comment>
  </commentList>
</comments>
</file>

<file path=xl/comments3.xml><?xml version="1.0" encoding="utf-8"?>
<comments xmlns="http://schemas.openxmlformats.org/spreadsheetml/2006/main">
  <authors>
    <author>Robert Exner</author>
  </authors>
  <commentList>
    <comment ref="Q6" authorId="0">
      <text>
        <r>
          <rPr>
            <sz val="9"/>
            <color indexed="81"/>
            <rFont val="Tahoma"/>
            <family val="2"/>
            <charset val="238"/>
          </rPr>
          <t>kolumna do remisów</t>
        </r>
      </text>
    </comment>
    <comment ref="R6" authorId="0">
      <text>
        <r>
          <rPr>
            <sz val="9"/>
            <color indexed="81"/>
            <rFont val="Tahoma"/>
            <family val="2"/>
            <charset val="238"/>
          </rPr>
          <t>kolejność pierwotna z listy startowej</t>
        </r>
      </text>
    </comment>
  </commentList>
</comments>
</file>

<file path=xl/comments4.xml><?xml version="1.0" encoding="utf-8"?>
<comments xmlns="http://schemas.openxmlformats.org/spreadsheetml/2006/main">
  <authors>
    <author>Robert Exner</author>
  </authors>
  <commentList>
    <comment ref="Q6" authorId="0">
      <text>
        <r>
          <rPr>
            <sz val="9"/>
            <color indexed="81"/>
            <rFont val="Tahoma"/>
            <family val="2"/>
            <charset val="238"/>
          </rPr>
          <t>kolumna do remisów</t>
        </r>
      </text>
    </comment>
    <comment ref="R6" authorId="0">
      <text>
        <r>
          <rPr>
            <sz val="9"/>
            <color indexed="81"/>
            <rFont val="Tahoma"/>
            <family val="2"/>
            <charset val="238"/>
          </rPr>
          <t>kolejność pierwotna z listy startowej</t>
        </r>
      </text>
    </comment>
  </commentList>
</comments>
</file>

<file path=xl/comments5.xml><?xml version="1.0" encoding="utf-8"?>
<comments xmlns="http://schemas.openxmlformats.org/spreadsheetml/2006/main">
  <authors>
    <author>Robert Exner</author>
  </authors>
  <commentList>
    <comment ref="Q6" authorId="0">
      <text>
        <r>
          <rPr>
            <sz val="9"/>
            <color indexed="81"/>
            <rFont val="Tahoma"/>
            <family val="2"/>
            <charset val="238"/>
          </rPr>
          <t>kolumna do remisów</t>
        </r>
      </text>
    </comment>
    <comment ref="R6" authorId="0">
      <text>
        <r>
          <rPr>
            <sz val="9"/>
            <color indexed="81"/>
            <rFont val="Tahoma"/>
            <family val="2"/>
            <charset val="238"/>
          </rPr>
          <t>kolejność pierwotna z listy startowej</t>
        </r>
      </text>
    </comment>
  </commentList>
</comments>
</file>

<file path=xl/comments6.xml><?xml version="1.0" encoding="utf-8"?>
<comments xmlns="http://schemas.openxmlformats.org/spreadsheetml/2006/main">
  <authors>
    <author>Robert Exner</author>
  </authors>
  <commentList>
    <comment ref="Q6" authorId="0">
      <text>
        <r>
          <rPr>
            <sz val="9"/>
            <color indexed="81"/>
            <rFont val="Tahoma"/>
            <family val="2"/>
            <charset val="238"/>
          </rPr>
          <t>kolumna do remisów</t>
        </r>
      </text>
    </comment>
    <comment ref="R6" authorId="0">
      <text>
        <r>
          <rPr>
            <sz val="9"/>
            <color indexed="81"/>
            <rFont val="Tahoma"/>
            <family val="2"/>
            <charset val="238"/>
          </rPr>
          <t>kolejność pierwotna z listy startowej</t>
        </r>
      </text>
    </comment>
  </commentList>
</comments>
</file>

<file path=xl/comments7.xml><?xml version="1.0" encoding="utf-8"?>
<comments xmlns="http://schemas.openxmlformats.org/spreadsheetml/2006/main">
  <authors>
    <author>Robert Exner</author>
  </authors>
  <commentList>
    <comment ref="Q6" authorId="0">
      <text>
        <r>
          <rPr>
            <sz val="9"/>
            <color indexed="81"/>
            <rFont val="Tahoma"/>
            <family val="2"/>
            <charset val="238"/>
          </rPr>
          <t>kolumna do remisów</t>
        </r>
      </text>
    </comment>
    <comment ref="R6" authorId="0">
      <text>
        <r>
          <rPr>
            <sz val="9"/>
            <color indexed="81"/>
            <rFont val="Tahoma"/>
            <family val="2"/>
            <charset val="238"/>
          </rPr>
          <t>kolejność pierwotna z listy startowej</t>
        </r>
      </text>
    </comment>
  </commentList>
</comments>
</file>

<file path=xl/comments8.xml><?xml version="1.0" encoding="utf-8"?>
<comments xmlns="http://schemas.openxmlformats.org/spreadsheetml/2006/main">
  <authors>
    <author>Robert Exner</author>
  </authors>
  <commentList>
    <comment ref="Q6" authorId="0">
      <text>
        <r>
          <rPr>
            <sz val="9"/>
            <color indexed="81"/>
            <rFont val="Tahoma"/>
            <family val="2"/>
            <charset val="238"/>
          </rPr>
          <t>kolumna do remisów</t>
        </r>
      </text>
    </comment>
    <comment ref="R6" authorId="0">
      <text>
        <r>
          <rPr>
            <sz val="9"/>
            <color indexed="81"/>
            <rFont val="Tahoma"/>
            <family val="2"/>
            <charset val="238"/>
          </rPr>
          <t>kolejność pierwotna z listy startowej</t>
        </r>
      </text>
    </comment>
  </commentList>
</comments>
</file>

<file path=xl/sharedStrings.xml><?xml version="1.0" encoding="utf-8"?>
<sst xmlns="http://schemas.openxmlformats.org/spreadsheetml/2006/main" count="278" uniqueCount="104">
  <si>
    <t>sternik</t>
  </si>
  <si>
    <t>nr na żaglu</t>
  </si>
  <si>
    <t>I</t>
  </si>
  <si>
    <t>II</t>
  </si>
  <si>
    <t>III</t>
  </si>
  <si>
    <t>IV</t>
  </si>
  <si>
    <t>V</t>
  </si>
  <si>
    <t>VI</t>
  </si>
  <si>
    <t>VII</t>
  </si>
  <si>
    <t>∑</t>
  </si>
  <si>
    <t>m-ce</t>
  </si>
  <si>
    <t>wyścigi</t>
  </si>
  <si>
    <t>Sędzia Główny</t>
  </si>
  <si>
    <t>lp.</t>
  </si>
  <si>
    <t>Lista startowa</t>
  </si>
  <si>
    <t>klub</t>
  </si>
  <si>
    <t>załoga</t>
  </si>
  <si>
    <t>IX</t>
  </si>
  <si>
    <t>VIII</t>
  </si>
  <si>
    <t>rem</t>
  </si>
  <si>
    <t>lp_lst</t>
  </si>
  <si>
    <t>klasa : T1</t>
  </si>
  <si>
    <t>klasa : T2</t>
  </si>
  <si>
    <t>klasa : T3</t>
  </si>
  <si>
    <t>nr startowy</t>
  </si>
  <si>
    <t>klasa : OPEN 6.3</t>
  </si>
  <si>
    <t>klasa : MICRO</t>
  </si>
  <si>
    <t>nazwa jachtu</t>
  </si>
  <si>
    <t>klasa : T-Sport</t>
  </si>
  <si>
    <t>nazwa regat</t>
  </si>
  <si>
    <t>miejscowość, dni miesiąc rok r.</t>
  </si>
  <si>
    <t>Imię Nazwisko</t>
  </si>
  <si>
    <t>Vi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</si>
  <si>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</si>
  <si>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</si>
  <si>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</si>
  <si>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</si>
  <si>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</si>
  <si>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</si>
  <si>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</si>
  <si>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</si>
  <si>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</si>
  <si>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Tr1</t>
  </si>
  <si>
    <t>Tsk1</t>
  </si>
  <si>
    <t>Tr2</t>
  </si>
  <si>
    <t>Tr3</t>
  </si>
  <si>
    <t>Tr4</t>
  </si>
  <si>
    <t>Tr5</t>
  </si>
  <si>
    <t>Tr6</t>
  </si>
  <si>
    <t>Tr7</t>
  </si>
  <si>
    <t>Tr8</t>
  </si>
  <si>
    <t>Tr9</t>
  </si>
  <si>
    <t>Tsk2</t>
  </si>
  <si>
    <t>Tsk3</t>
  </si>
  <si>
    <t>Tsk4</t>
  </si>
  <si>
    <t>Tsk5</t>
  </si>
  <si>
    <t>Tsk6</t>
  </si>
  <si>
    <t>Tsk7</t>
  </si>
  <si>
    <t>Tsk8</t>
  </si>
  <si>
    <t>Tsk9</t>
  </si>
  <si>
    <t>klasa :T - bez żagli dodatkowych</t>
  </si>
  <si>
    <t>klasa :T - z żaglami dodatkowymi</t>
  </si>
  <si>
    <t>pol 1223</t>
  </si>
  <si>
    <t>dsew</t>
  </si>
  <si>
    <t>des</t>
  </si>
  <si>
    <t>pol3432</t>
  </si>
  <si>
    <t>hgf</t>
  </si>
  <si>
    <t>rew</t>
  </si>
  <si>
    <t>pol 345</t>
  </si>
  <si>
    <t>hbg</t>
  </si>
  <si>
    <t>wd</t>
  </si>
  <si>
    <t>POL 3986 GOSICA</t>
  </si>
  <si>
    <t>Pani Gertruda</t>
  </si>
  <si>
    <t>EWO</t>
  </si>
  <si>
    <t>Nelkato</t>
  </si>
  <si>
    <t>Calibra 21 POL 004C8</t>
  </si>
  <si>
    <t>Retrakt POL 16520</t>
  </si>
  <si>
    <t>WIR W 128</t>
  </si>
  <si>
    <t>RAFA</t>
  </si>
  <si>
    <t>RAFA 2 SZOPENERIA</t>
  </si>
  <si>
    <t>Civitas Kielcensis</t>
  </si>
  <si>
    <t>Tomasz Bochiński</t>
  </si>
  <si>
    <t>Sylwia Bochińska, Maciej Bochiński, Zofia Bochińska</t>
  </si>
  <si>
    <t>Maciej Jaskuła</t>
  </si>
  <si>
    <t>Mariusz Baczyński</t>
  </si>
  <si>
    <t>Matwiejczuk Piotr</t>
  </si>
  <si>
    <t>Grzegorz Serad</t>
  </si>
  <si>
    <t>Tomasz Bacewicz</t>
  </si>
  <si>
    <t>Bartosz Kyński, Paweł Bacewicz</t>
  </si>
  <si>
    <t>Maciej Mikołajczyk</t>
  </si>
  <si>
    <t>Wiktoria Mikołajczyk, Marcin Mikołajczyk</t>
  </si>
  <si>
    <t>Przemysław Tkacz</t>
  </si>
  <si>
    <t>Bożena Tkacz</t>
  </si>
  <si>
    <t>Kalinowski Maciej</t>
  </si>
  <si>
    <t>Maria Kalinowska, Krysia Kalinowska</t>
  </si>
  <si>
    <t>Marek Kmieć</t>
  </si>
  <si>
    <t>Rafał Moszczyński</t>
  </si>
  <si>
    <t>Marcin Macioszek</t>
  </si>
  <si>
    <t>Adam Macioszek, Agata Węgrzyniak</t>
  </si>
  <si>
    <t>Michałek Bartłomiej</t>
  </si>
  <si>
    <t xml:space="preserve">                                                                     Regaty o Puchar Prezesa BS w Węgorzewie CUP PPJK</t>
  </si>
  <si>
    <t>Mrągowo, 25.26-05.2024r.</t>
  </si>
  <si>
    <t>Daria Uracz, Natalia Stojanowska, Piotr Zarzycki</t>
  </si>
  <si>
    <t xml:space="preserve">wyniki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</si>
</sst>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&quot; &quot;\p\k\t\."/>
    <numFmt numFmtId="165" formatCode="yyyy/mm/dd\ &quot;  godz.: &quot;hh:mm"/>
    <numFmt numFmtId="166" formatCode="General&quot;.&quot;"/>
    <numFmt numFmtId="167" formatCode="[$-F400]h:mm:ss\ AM/PM"/>
    <numFmt numFmtId="168" formatCode="&quot;data: &quot;yyyy\-mm\-dd\ &quot; godz.: &quot;hh:mm"/>
    <numFmt numFmtId="169" formatCode="[h]:mm:ss;@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166" fontId="0" fillId="0" borderId="0" xfId="0" applyNumberFormat="1" applyAlignment="1">
      <alignment horizontal="right" vertical="center" indent="1"/>
    </xf>
    <xf numFmtId="0" fontId="0" fillId="0" borderId="0" xfId="0" applyAlignment="1">
      <alignment vertical="center"/>
    </xf>
    <xf numFmtId="164" fontId="12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7" fontId="0" fillId="0" borderId="0" xfId="0" applyNumberFormat="1" applyAlignment="1">
      <alignment vertical="center"/>
    </xf>
    <xf numFmtId="166" fontId="12" fillId="0" borderId="0" xfId="0" applyNumberFormat="1" applyFont="1" applyAlignment="1">
      <alignment vertical="center"/>
    </xf>
    <xf numFmtId="169" fontId="14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67" fontId="13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8" fontId="0" fillId="0" borderId="0" xfId="0" applyNumberFormat="1"/>
    <xf numFmtId="165" fontId="0" fillId="0" borderId="0" xfId="0" applyNumberFormat="1" applyAlignment="1">
      <alignment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0" fontId="0" fillId="2" borderId="1" xfId="0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6" fontId="1" fillId="2" borderId="4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6" fontId="1" fillId="2" borderId="7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 indent="1"/>
    </xf>
    <xf numFmtId="166" fontId="1" fillId="3" borderId="11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11" xfId="0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6" fontId="1" fillId="2" borderId="17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indent="1"/>
    </xf>
    <xf numFmtId="166" fontId="1" fillId="3" borderId="13" xfId="0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66" fontId="1" fillId="2" borderId="19" xfId="0" applyNumberFormat="1" applyFont="1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 indent="1"/>
    </xf>
    <xf numFmtId="166" fontId="1" fillId="3" borderId="20" xfId="0" applyNumberFormat="1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6" fontId="0" fillId="0" borderId="4" xfId="0" applyNumberFormat="1" applyBorder="1" applyAlignment="1">
      <alignment horizontal="right" vertical="center" indent="1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2" fontId="5" fillId="0" borderId="2" xfId="0" applyNumberFormat="1" applyFont="1" applyBorder="1" applyAlignment="1">
      <alignment horizontal="right" vertical="center"/>
    </xf>
    <xf numFmtId="166" fontId="11" fillId="0" borderId="4" xfId="0" applyNumberFormat="1" applyFont="1" applyBorder="1" applyAlignment="1">
      <alignment horizontal="right" vertical="center" indent="1"/>
    </xf>
    <xf numFmtId="49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6" fontId="11" fillId="0" borderId="7" xfId="0" applyNumberFormat="1" applyFont="1" applyBorder="1" applyAlignment="1">
      <alignment horizontal="right" vertical="center" indent="1"/>
    </xf>
    <xf numFmtId="49" fontId="11" fillId="0" borderId="11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2" fontId="5" fillId="0" borderId="5" xfId="0" applyNumberFormat="1" applyFont="1" applyBorder="1" applyAlignment="1">
      <alignment horizontal="right" vertical="center"/>
    </xf>
    <xf numFmtId="166" fontId="0" fillId="0" borderId="7" xfId="0" applyNumberFormat="1" applyBorder="1" applyAlignment="1">
      <alignment horizontal="right" vertical="center" indent="1"/>
    </xf>
    <xf numFmtId="49" fontId="0" fillId="0" borderId="11" xfId="0" applyNumberForma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49" fontId="0" fillId="2" borderId="11" xfId="0" applyNumberForma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168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ny" xfId="0" builtinId="0"/>
  </cellStyles>
  <dxfs count="333">
    <dxf>
      <numFmt numFmtId="0" formatCode="General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166" formatCode="General&quot;.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top style="hair">
          <color auto="1"/>
        </top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000000"/>
        </left>
        <right/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numFmt numFmtId="166" formatCode="General&quot;.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border>
        <top style="hair">
          <color rgb="FF000000"/>
        </top>
      </border>
    </dxf>
    <dxf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hair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/>
        <bottom/>
        <vertical style="hair">
          <color rgb="FF000000"/>
        </vertical>
        <horizontal style="hair">
          <color rgb="FF000000"/>
        </horizontal>
      </border>
    </dxf>
    <dxf>
      <numFmt numFmtId="0" formatCode="General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166" formatCode="General&quot;.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top style="hair">
          <color auto="1"/>
        </top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166" formatCode="General&quot;.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top style="hair">
          <color auto="1"/>
        </top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166" formatCode="General&quot;.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166" formatCode="General&quot;.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</font>
      <numFmt numFmtId="166" formatCode="General&quot;.&quot;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sz val="6"/>
      </font>
      <numFmt numFmtId="167" formatCode="[$-F400]h:mm:ss\ AM/PM"/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sz val="6"/>
      </font>
      <numFmt numFmtId="167" formatCode="[$-F400]h:mm:ss\ AM/PM"/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166" formatCode="General&quot;.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numFmt numFmtId="166" formatCode="General&quot;.&quot;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</font>
      <numFmt numFmtId="166" formatCode="General&quot;.&quot;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sz val="6"/>
      </font>
      <numFmt numFmtId="167" formatCode="[$-F400]h:mm:ss\ AM/PM"/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sz val="6"/>
      </font>
      <numFmt numFmtId="167" formatCode="[$-F400]h:mm:ss\ AM/PM"/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sz val="6"/>
      </font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7" formatCode="[$-F400]h:mm:ss\ AM/PM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166" formatCode="General&quot;.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numFmt numFmtId="166" formatCode="General&quot;.&quot;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166" formatCode="General&quot;.&quot;"/>
      <alignment horizontal="right" vertical="center" textRotation="0" wrapText="0" indent="1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top style="hair">
          <color auto="1"/>
        </top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border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30" formatCode="@"/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alignment horizontal="left" vertical="center" textRotation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166" formatCode="General&quot;.&quot;"/>
      <alignment horizontal="right" vertical="center" textRotation="0" wrapText="0" indent="1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top style="hair">
          <color auto="1"/>
        </top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border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General&quot;.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top style="hair">
          <color auto="1"/>
        </top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General&quot;.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top style="hair">
          <color auto="1"/>
        </top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General&quot;.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top style="hair">
          <color auto="1"/>
        </top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General&quot;.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top style="hair">
          <color auto="1"/>
        </top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General&quot;.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top style="hair">
          <color auto="1"/>
        </top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General&quot;.&quot;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top style="hair">
          <color auto="1"/>
        </top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3" defaultTableStyle="TableStyleMedium2" defaultPivotStyle="PivotStyleLight16">
    <tableStyle name="MySqlDefault" pivot="0" table="0" count="2">
      <tableStyleElement type="wholeTable" dxfId="332"/>
      <tableStyleElement type="headerRow" dxfId="331"/>
    </tableStyle>
    <tableStyle name="podstawowa" pivot="0" count="1">
      <tableStyleElement type="wholeTable" dxfId="330"/>
    </tableStyle>
    <tableStyle name="Styl bez ramek" pivot="0" count="0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5" name="STkl1" displayName="STkl1" ref="B6:G36" totalsRowShown="0" headerRowDxfId="329" dataDxfId="327" headerRowBorderDxfId="328" tableBorderDxfId="326" totalsRowBorderDxfId="325">
  <tableColumns count="6">
    <tableColumn id="1" name="lp." dataDxfId="324">
      <calculatedColumnFormula>IFERROR(VALUE(OFFSET(B7,-1,0)),0)+1</calculatedColumnFormula>
    </tableColumn>
    <tableColumn id="2" name="nr na żaglu" dataDxfId="323"/>
    <tableColumn id="7" name="sternik" dataDxfId="322"/>
    <tableColumn id="4" name="załoga" dataDxfId="321"/>
    <tableColumn id="5" name="klub" dataDxfId="320"/>
    <tableColumn id="3" name="Vi" dataDxfId="319"/>
  </tableColumns>
  <tableStyleInfo name="Styl bez ramek" showFirstColumn="0" showLastColumn="0" showRowStripes="1" showColumnStripes="0"/>
</table>
</file>

<file path=xl/tables/table10.xml><?xml version="1.0" encoding="utf-8"?>
<table xmlns="http://schemas.openxmlformats.org/spreadsheetml/2006/main" id="14" name="WynKl2" displayName="WynKl2" ref="B6:AK36" totalsRowShown="0" headerRowDxfId="188" dataDxfId="187">
  <sortState ref="B7:AK31">
    <sortCondition ref="AK7:AK31"/>
  </sortState>
  <tableColumns count="36">
    <tableColumn id="13" name="m-ce" dataDxfId="186" totalsRowDxfId="185">
      <calculatedColumnFormula>IFERROR(VALUE(OFFSET(B7,-1,0)),0)+1</calculatedColumnFormula>
    </tableColumn>
    <tableColumn id="1" name="nr na żaglu" dataDxfId="184">
      <calculatedColumnFormula>IFERROR(IF(lista_startowa!$C42=0,"",lista_startowa!$C42),"")</calculatedColumnFormula>
    </tableColumn>
    <tableColumn id="2" name="sternik" dataDxfId="183" totalsRowDxfId="182">
      <calculatedColumnFormula>IFERROR(IF(lista_startowa!$D42=0,"",lista_startowa!$D42),"")</calculatedColumnFormula>
    </tableColumn>
    <tableColumn id="3" name="załoga" dataDxfId="181" totalsRowDxfId="180">
      <calculatedColumnFormula>IFERROR(IF(lista_startowa!$E42=0,"",lista_startowa!$E42),"")</calculatedColumnFormula>
    </tableColumn>
    <tableColumn id="4" name="klub" dataDxfId="179" totalsRowDxfId="178">
      <calculatedColumnFormula>IFERROR(IF(lista_startowa!$F42=0,"",lista_startowa!$F42),"")</calculatedColumnFormula>
    </tableColumn>
    <tableColumn id="10" name="Vi" dataDxfId="177" totalsRowDxfId="176">
      <calculatedColumnFormula>IFERROR(IF(lista_startowa!$G42=0,"",lista_startowa!$G42),"")</calculatedColumnFormula>
    </tableColumn>
    <tableColumn id="18" name="Tr1" dataDxfId="175" totalsRowDxfId="174"/>
    <tableColumn id="19" name="Tsk1" dataDxfId="173">
      <calculatedColumnFormula>IF(WynKl2[[#This Row],[Tr1]]="","",IFERROR(WynKl2[[#This Row],[Tr1]]*3600*(WynKl2[[#This Row],[Vi]]/(SUMIFS(WynKl2[Vi],WynKl2[Tr1],"&gt;00:00:00")/COUNTA(WynKl2[Tr1])))/3600,""))</calculatedColumnFormula>
    </tableColumn>
    <tableColumn id="5" name="W1" dataDxfId="172" totalsRowDxfId="171">
      <calculatedColumnFormula>IFERROR(_xlfn.RANK.EQ(WynKl2[[#This Row],[Tsk1]],WynKl2[Tsk1],1),"")</calculatedColumnFormula>
    </tableColumn>
    <tableColumn id="11" name="Tr2" dataDxfId="170" totalsRowDxfId="169"/>
    <tableColumn id="20" name="Tsk2" dataDxfId="168" totalsRowDxfId="167">
      <calculatedColumnFormula>IF(WynKl2[[#This Row],[Tr2]]="","",IFERROR(WynKl2[[#This Row],[Tr2]]*3600*(WynKl2[[#This Row],[Vi]]/(SUMIFS(WynKl2[Vi],WynKl2[Tr2],"&gt;00:00:00")/COUNTA(WynKl2[Tr2])))/3600,""))</calculatedColumnFormula>
    </tableColumn>
    <tableColumn id="6" name="W2" dataDxfId="166" totalsRowDxfId="165">
      <calculatedColumnFormula>IFERROR(_xlfn.RANK.EQ(WynKl2[[#This Row],[Tsk2]],WynKl2[Tsk2],1),"")</calculatedColumnFormula>
    </tableColumn>
    <tableColumn id="22" name="Tr3" dataDxfId="164" totalsRowDxfId="163"/>
    <tableColumn id="21" name="Tsk3" dataDxfId="162" totalsRowDxfId="161">
      <calculatedColumnFormula>IF(WynKl2[[#This Row],[Tr3]]="","",IFERROR(WynKl2[[#This Row],[Tr3]]*3600*(WynKl2[[#This Row],[Vi]]/(SUMIFS(WynKl2[Vi],WynKl2[Tr3],"&gt;00:00:00")/COUNTA(WynKl2[Tr3])))/3600,""))</calculatedColumnFormula>
    </tableColumn>
    <tableColumn id="7" name="W3" dataDxfId="160" totalsRowDxfId="159">
      <calculatedColumnFormula>IFERROR(_xlfn.RANK.EQ(WynKl2[[#This Row],[Tsk3]],WynKl2[Tsk3],1),"")</calculatedColumnFormula>
    </tableColumn>
    <tableColumn id="24" name="Tr4" dataDxfId="158" totalsRowDxfId="157"/>
    <tableColumn id="23" name="Tsk4" dataDxfId="156" totalsRowDxfId="155">
      <calculatedColumnFormula>IF(WynKl2[[#This Row],[Tr4]]="","",IFERROR(WynKl2[[#This Row],[Tr4]]*3600*(WynKl2[[#This Row],[Vi]]/(SUMIFS(WynKl2[Vi],WynKl2[Tr4],"&gt;00:00:00")/COUNTA(WynKl2[Tr4])))/3600,""))</calculatedColumnFormula>
    </tableColumn>
    <tableColumn id="8" name="W4" dataDxfId="154" totalsRowDxfId="153">
      <calculatedColumnFormula>IFERROR(_xlfn.RANK.EQ(WynKl2[[#This Row],[Tsk4]],WynKl2[Tsk4],1),"")</calculatedColumnFormula>
    </tableColumn>
    <tableColumn id="26" name="Tr5" dataDxfId="152" totalsRowDxfId="151"/>
    <tableColumn id="25" name="Tsk5" dataDxfId="150" totalsRowDxfId="149">
      <calculatedColumnFormula>IF(WynKl2[[#This Row],[Tr5]]="","",IFERROR(WynKl2[[#This Row],[Tr5]]*3600*(WynKl2[[#This Row],[Vi]]/(SUMIFS(WynKl2[Vi],WynKl2[Tr5],"&gt;00:00:00")/COUNTA(WynKl2[Tr5])))/3600,""))</calculatedColumnFormula>
    </tableColumn>
    <tableColumn id="9" name="W5" dataDxfId="148" totalsRowDxfId="147">
      <calculatedColumnFormula>IFERROR(_xlfn.RANK.EQ(WynKl2[[#This Row],[Tsk5]],WynKl2[Tsk5],1),"")</calculatedColumnFormula>
    </tableColumn>
    <tableColumn id="28" name="Tr6" dataDxfId="146" totalsRowDxfId="145"/>
    <tableColumn id="27" name="Tsk6" dataDxfId="144" totalsRowDxfId="143">
      <calculatedColumnFormula>IF(WynKl2[[#This Row],[Tr6]]="","",IFERROR(WynKl2[[#This Row],[Tr6]]*3600*(WynKl2[[#This Row],[Vi]]/(SUMIFS(WynKl2[Vi],WynKl2[Tr6],"&gt;00:00:00")/COUNTA(WynKl2[Tr6])))/3600,""))</calculatedColumnFormula>
    </tableColumn>
    <tableColumn id="15" name="W6" dataDxfId="142" totalsRowDxfId="141">
      <calculatedColumnFormula>IFERROR(_xlfn.RANK.EQ(WynKl2[[#This Row],[Tsk6]],WynKl2[Tsk6],1),"")</calculatedColumnFormula>
    </tableColumn>
    <tableColumn id="30" name="Tr7" dataDxfId="140"/>
    <tableColumn id="29" name="Tsk7" dataDxfId="139">
      <calculatedColumnFormula>IF(WynKl2[[#This Row],[Tr7]]="","",IFERROR(WynKl2[[#This Row],[Tr7]]*3600*(WynKl2[[#This Row],[Vi]]/(SUMIFS(WynKl2[Vi],WynKl2[Tr7],"&gt;00:00:00")/COUNTA(WynKl2[Tr7])))/3600,""))</calculatedColumnFormula>
    </tableColumn>
    <tableColumn id="14" name="W7" dataDxfId="138">
      <calculatedColumnFormula>IFERROR(_xlfn.RANK.EQ(WynKl2[[#This Row],[Tsk7]],WynKl2[Tsk7],1),"")</calculatedColumnFormula>
    </tableColumn>
    <tableColumn id="33" name="Tr8" dataDxfId="137"/>
    <tableColumn id="32" name="Tsk8" dataDxfId="136">
      <calculatedColumnFormula>IF(WynKl2[[#This Row],[Tr8]]="","",IFERROR(WynKl2[[#This Row],[Tr8]]*3600*(WynKl2[[#This Row],[Vi]]/(SUMIFS(WynKl2[Vi],WynKl2[Tr8],"&gt;00:00:00")/COUNTA(WynKl2[Tr8])))/3600,""))</calculatedColumnFormula>
    </tableColumn>
    <tableColumn id="31" name="W8" dataDxfId="135">
      <calculatedColumnFormula>IFERROR(_xlfn.RANK.EQ(WynKl2[[#This Row],[Tsk8]],WynKl2[Tsk8],1),"")</calculatedColumnFormula>
    </tableColumn>
    <tableColumn id="36" name="Tr9" dataDxfId="134"/>
    <tableColumn id="35" name="Tsk9" dataDxfId="133">
      <calculatedColumnFormula>IF(WynKl2[[#This Row],[Tr9]]="","",IFERROR(WynKl2[[#This Row],[Tr9]]*3600*(WynKl2[[#This Row],[Vi]]/(SUMIFS(WynKl2[Vi],WynKl2[Tr9],"&gt;00:00:00")/COUNTA(WynKl2[Tr9])))/3600,""))</calculatedColumnFormula>
    </tableColumn>
    <tableColumn id="34" name="W9" dataDxfId="132">
      <calculatedColumnFormula>IFERROR(_xlfn.RANK.EQ(WynKl2[[#This Row],[Tsk9]],WynKl2[Tsk9],1),"")</calculatedColumnFormula>
    </tableColumn>
    <tableColumn id="12" name="∑" dataDxfId="131" totalsRowDxfId="130">
      <calculatedColumnFormula>IF(J7="","",IF(ISBLANK(J7),"",SUM(J7,M7,P7,S7,V7,Y7,AB7,AE7,AH7)+SUM(COUNTIF(J7:AH7,"DSQ"),COUNTIF(J7:AH7,"OCS"),COUNTIF(J7:AH7,"DNF"),COUNTIF(J7:AH7,"DNC"),COUNTIF(J7:AH7,"DNE"),COUNTIF(J7:AH7,"RET"),COUNTIF(J7:AH7,"BFD"),COUNTIF(J7:AH7,"UFD"),COUNTIF(J7:AH7,"NSC"),COUNTIF(J7:AH7,"DNS"))*$E$39))</calculatedColumnFormula>
    </tableColumn>
    <tableColumn id="17" name="rem" dataDxfId="129" totalsRowDxfId="128"/>
    <tableColumn id="16" name="lp_lst" dataDxfId="127" totalsRowDxfId="126">
      <calculatedColumnFormula>IFERROR(IF(lista_startowa!$B7=0,"",lista_startowa!$B7),"")</calculatedColumnFormula>
    </tableColumn>
  </tableColumns>
  <tableStyleInfo name="Styl bez ramek" showFirstColumn="0" showLastColumn="0" showRowStripes="1" showColumnStripes="0"/>
</table>
</file>

<file path=xl/tables/table11.xml><?xml version="1.0" encoding="utf-8"?>
<table xmlns="http://schemas.openxmlformats.org/spreadsheetml/2006/main" id="4" name="WynKl3" displayName="WynKl3" ref="B6:R16" totalsRowShown="0" headerRowDxfId="125" dataDxfId="124">
  <sortState ref="B7:R16">
    <sortCondition ref="P7:P16"/>
  </sortState>
  <tableColumns count="17">
    <tableColumn id="13" name="m-ce" dataDxfId="123">
      <calculatedColumnFormula>IFERROR(VALUE(OFFSET(B7,-1,0)),0)+1</calculatedColumnFormula>
    </tableColumn>
    <tableColumn id="1" name="sternik" dataDxfId="122">
      <calculatedColumnFormula>IFERROR(IF(lista_startowa!$C77=0,"",lista_startowa!$C77),"")</calculatedColumnFormula>
    </tableColumn>
    <tableColumn id="2" name="nr na żaglu" dataDxfId="121">
      <calculatedColumnFormula>IFERROR(IF(lista_startowa!$D77=0,"",lista_startowa!$D77),"")</calculatedColumnFormula>
    </tableColumn>
    <tableColumn id="3" name="nr startowy" dataDxfId="120">
      <calculatedColumnFormula>IFERROR(IF(lista_startowa!$E77=0,"",lista_startowa!$E77),"")</calculatedColumnFormula>
    </tableColumn>
    <tableColumn id="4" name="nazwa jachtu" dataDxfId="119">
      <calculatedColumnFormula>IFERROR(IF(lista_startowa!$F77=0,"",lista_startowa!$F77),"")</calculatedColumnFormula>
    </tableColumn>
    <tableColumn id="5" name="I" dataDxfId="118"/>
    <tableColumn id="6" name="II" dataDxfId="117"/>
    <tableColumn id="7" name="III" dataDxfId="116"/>
    <tableColumn id="8" name="IV" dataDxfId="115"/>
    <tableColumn id="9" name="V" dataDxfId="114"/>
    <tableColumn id="15" name="VI" dataDxfId="113"/>
    <tableColumn id="14" name="VII" dataDxfId="112"/>
    <tableColumn id="10" name="VIII" dataDxfId="111"/>
    <tableColumn id="11" name="IX" dataDxfId="110"/>
    <tableColumn id="12" name="∑" dataDxfId="109">
      <calculatedColumnFormula>IF(ISBLANK(G7),"",SUM(G7:O7)+(COUNTIF(G7:O7,"DSQ")+COUNTIF(G7:O7,"DNF")+COUNTIF(G7:O7,"OCS")+COUNTIF(G7:O7,"DNC")+COUNTIF(G7:O7,"DNS")+COUNTIF(G7:O7,"DNE")+COUNTIF(G7:O7,"RET")+COUNTIF(G7:O7,"BFD")+COUNTIF(G7:O7,"UFD")+COUNTIF(G7:O7,"NSC"))*$E$19)</calculatedColumnFormula>
    </tableColumn>
    <tableColumn id="16" name="rem" dataDxfId="108"/>
    <tableColumn id="17" name="lp_lst" dataDxfId="107">
      <calculatedColumnFormula>lista_startowa!$B77</calculatedColumnFormula>
    </tableColumn>
  </tableColumns>
  <tableStyleInfo name="Styl bez ramek" showFirstColumn="0" showLastColumn="0" showRowStripes="1" showColumnStripes="0"/>
</table>
</file>

<file path=xl/tables/table12.xml><?xml version="1.0" encoding="utf-8"?>
<table xmlns="http://schemas.openxmlformats.org/spreadsheetml/2006/main" id="9" name="WynKl4" displayName="WynKl4" ref="B6:R16" totalsRowShown="0" headerRowDxfId="106" dataDxfId="105">
  <sortState ref="B7:R16">
    <sortCondition ref="Q7:Q16"/>
  </sortState>
  <tableColumns count="17">
    <tableColumn id="13" name="m-ce" dataDxfId="104">
      <calculatedColumnFormula>IFERROR(VALUE(OFFSET(B7,-1,0)),0)+1</calculatedColumnFormula>
    </tableColumn>
    <tableColumn id="1" name="sternik" dataDxfId="103">
      <calculatedColumnFormula>IFERROR(IF(lista_startowa!$C92=0,"",lista_startowa!$C92),"")</calculatedColumnFormula>
    </tableColumn>
    <tableColumn id="2" name="nr na żaglu" dataDxfId="102">
      <calculatedColumnFormula>IFERROR(IF(lista_startowa!$D92=0,"",lista_startowa!$D92),"")</calculatedColumnFormula>
    </tableColumn>
    <tableColumn id="3" name="nr startowy" dataDxfId="101">
      <calculatedColumnFormula>IFERROR(IF(lista_startowa!$E92=0,"",lista_startowa!$E92),"")</calculatedColumnFormula>
    </tableColumn>
    <tableColumn id="4" name="nazwa jachtu" dataDxfId="100">
      <calculatedColumnFormula>IFERROR(IF(lista_startowa!$F92=0,"",lista_startowa!$F92),"")</calculatedColumnFormula>
    </tableColumn>
    <tableColumn id="5" name="I" dataDxfId="99"/>
    <tableColumn id="6" name="II" dataDxfId="98"/>
    <tableColumn id="7" name="III" dataDxfId="97"/>
    <tableColumn id="8" name="IV" dataDxfId="96"/>
    <tableColumn id="9" name="V" dataDxfId="95"/>
    <tableColumn id="15" name="VI" dataDxfId="94"/>
    <tableColumn id="14" name="VII" dataDxfId="93"/>
    <tableColumn id="10" name="VIII" dataDxfId="92"/>
    <tableColumn id="11" name="IX" dataDxfId="91"/>
    <tableColumn id="12" name="∑" dataDxfId="90">
      <calculatedColumnFormula>IF(ISBLANK(G7),"",SUM(G7:O7)+(COUNTIF(G7:O7,"DSQ")+COUNTIF(G7:O7,"DNF")+COUNTIF(G7:O7,"OCS")+COUNTIF(G7:O7,"DNC")+COUNTIF(G7:O7,"DNS")+COUNTIF(G7:O7,"DNE")+COUNTIF(G7:O7,"RET")+COUNTIF(G7:O7,"BFD")+COUNTIF(G7:O7,"UFD")+COUNTIF(G7:O7,"NSC"))*$E$19)</calculatedColumnFormula>
    </tableColumn>
    <tableColumn id="16" name="rem" dataDxfId="89"/>
    <tableColumn id="17" name="lp_lst" dataDxfId="88">
      <calculatedColumnFormula>lista_startowa!$B92</calculatedColumnFormula>
    </tableColumn>
  </tableColumns>
  <tableStyleInfo name="Styl bez ramek" showFirstColumn="0" showLastColumn="0" showRowStripes="1" showColumnStripes="0"/>
</table>
</file>

<file path=xl/tables/table13.xml><?xml version="1.0" encoding="utf-8"?>
<table xmlns="http://schemas.openxmlformats.org/spreadsheetml/2006/main" id="10" name="WynKl5" displayName="WynKl5" ref="B6:R16" totalsRowShown="0" headerRowDxfId="87" dataDxfId="85" headerRowBorderDxfId="86" tableBorderDxfId="84" totalsRowBorderDxfId="83">
  <sortState ref="B7:R16">
    <sortCondition ref="Q7:Q16"/>
  </sortState>
  <tableColumns count="17">
    <tableColumn id="13" name="m-ce" dataDxfId="82">
      <calculatedColumnFormula>IFERROR(VALUE(OFFSET(B7,-1,0)),0)+1</calculatedColumnFormula>
    </tableColumn>
    <tableColumn id="1" name="sternik" dataDxfId="81">
      <calculatedColumnFormula>IFERROR(IF(lista_startowa!$C107=0,"",lista_startowa!$C107),"")</calculatedColumnFormula>
    </tableColumn>
    <tableColumn id="2" name="załoga" dataDxfId="80">
      <calculatedColumnFormula>IFERROR(IF(lista_startowa!$D107=0,"",lista_startowa!$D107),"")</calculatedColumnFormula>
    </tableColumn>
    <tableColumn id="3" name="nr startowy" dataDxfId="79">
      <calculatedColumnFormula>IFERROR(IF(lista_startowa!$E107=0,"",lista_startowa!$E107),"")</calculatedColumnFormula>
    </tableColumn>
    <tableColumn id="4" name="nazwa jachtu" dataDxfId="78">
      <calculatedColumnFormula>IFERROR(IF(lista_startowa!$F107=0,"",lista_startowa!$F107),"")</calculatedColumnFormula>
    </tableColumn>
    <tableColumn id="5" name="I" dataDxfId="77"/>
    <tableColumn id="6" name="II" dataDxfId="76"/>
    <tableColumn id="7" name="III" dataDxfId="75"/>
    <tableColumn id="8" name="IV" dataDxfId="74"/>
    <tableColumn id="9" name="V" dataDxfId="73"/>
    <tableColumn id="15" name="VI" dataDxfId="72"/>
    <tableColumn id="14" name="VII" dataDxfId="71"/>
    <tableColumn id="10" name="VIII" dataDxfId="70"/>
    <tableColumn id="11" name="IX" dataDxfId="69"/>
    <tableColumn id="12" name="∑" dataDxfId="68">
      <calculatedColumnFormula>IF(ISBLANK(G7),"",SUM(G7:O7)+(COUNTIF(G7:O7,"DSQ")+COUNTIF(G7:O7,"DNF")+COUNTIF(G7:O7,"OCS")+COUNTIF(G7:O7,"DNC")+COUNTIF(G7:O7,"DNS")+COUNTIF(G7:O7,"DNE")+COUNTIF(G7:O7,"RET")+COUNTIF(G7:O7,"BFD")+COUNTIF(G7:O7,"UFD")+COUNTIF(G7:O7,"NSC"))*$E$19)</calculatedColumnFormula>
    </tableColumn>
    <tableColumn id="16" name="rem" dataDxfId="67"/>
    <tableColumn id="17" name="lp_lst" dataDxfId="66">
      <calculatedColumnFormula>lista_startowa!$B107</calculatedColumnFormula>
    </tableColumn>
  </tableColumns>
  <tableStyleInfo name="Styl bez ramek" showFirstColumn="0" showLastColumn="0" showRowStripes="1" showColumnStripes="0"/>
</table>
</file>

<file path=xl/tables/table14.xml><?xml version="1.0" encoding="utf-8"?>
<table xmlns="http://schemas.openxmlformats.org/spreadsheetml/2006/main" id="11" name="WynKl6" displayName="WynKl6" ref="B6:R16" totalsRowShown="0" headerRowDxfId="65" dataDxfId="63" headerRowBorderDxfId="64" tableBorderDxfId="62" totalsRowBorderDxfId="61">
  <sortState ref="B7:R16">
    <sortCondition ref="P7:P16"/>
  </sortState>
  <tableColumns count="17">
    <tableColumn id="13" name="m-ce" dataDxfId="60">
      <calculatedColumnFormula>IFERROR(VALUE(OFFSET(B7,-1,0)),0)+1</calculatedColumnFormula>
    </tableColumn>
    <tableColumn id="1" name="sternik" dataDxfId="59">
      <calculatedColumnFormula>IFERROR(IF(lista_startowa!$C122=0,"",lista_startowa!$C122),"")</calculatedColumnFormula>
    </tableColumn>
    <tableColumn id="2" name="nr na żaglu" dataDxfId="58">
      <calculatedColumnFormula>IFERROR(IF(lista_startowa!$D122=0,"",lista_startowa!$D122),"")</calculatedColumnFormula>
    </tableColumn>
    <tableColumn id="3" name="nr startowy" dataDxfId="57">
      <calculatedColumnFormula>IFERROR(IF(lista_startowa!$E122=0,"",lista_startowa!$E122),"")</calculatedColumnFormula>
    </tableColumn>
    <tableColumn id="4" name="nazwa jachtu" dataDxfId="56">
      <calculatedColumnFormula>IFERROR(IF(lista_startowa!$F122=0,"",lista_startowa!$F122),"")</calculatedColumnFormula>
    </tableColumn>
    <tableColumn id="5" name="I" dataDxfId="55"/>
    <tableColumn id="6" name="II" dataDxfId="54"/>
    <tableColumn id="7" name="III" dataDxfId="53"/>
    <tableColumn id="8" name="IV" dataDxfId="52"/>
    <tableColumn id="9" name="V" dataDxfId="51"/>
    <tableColumn id="15" name="VI" dataDxfId="50"/>
    <tableColumn id="14" name="VII" dataDxfId="49"/>
    <tableColumn id="10" name="VIII" dataDxfId="48"/>
    <tableColumn id="11" name="IX" dataDxfId="47"/>
    <tableColumn id="12" name="∑" dataDxfId="46">
      <calculatedColumnFormula>IF(ISBLANK(G7),"",SUM(G7:O7)+(COUNTIF(G7:O7,"DSQ")+COUNTIF(G7:O7,"DNF")+COUNTIF(G7:O7,"OCS")+COUNTIF(G7:O7,"DNC")+COUNTIF(G7:O7,"DNS")+COUNTIF(G7:O7,"DNE")+COUNTIF(G7:O7,"RET")+COUNTIF(G7:O7,"BFD")+COUNTIF(G7:O7,"UFD")+COUNTIF(G7:O7,"NSC"))*$E$19)</calculatedColumnFormula>
    </tableColumn>
    <tableColumn id="16" name="rem" dataDxfId="45"/>
    <tableColumn id="17" name="lp_lst" dataDxfId="44">
      <calculatedColumnFormula>lista_startowa!$B122</calculatedColumnFormula>
    </tableColumn>
  </tableColumns>
  <tableStyleInfo name="Styl bez ramek" showFirstColumn="0" showLastColumn="0" showRowStripes="1" showColumnStripes="0"/>
</table>
</file>

<file path=xl/tables/table15.xml><?xml version="1.0" encoding="utf-8"?>
<table xmlns="http://schemas.openxmlformats.org/spreadsheetml/2006/main" id="12" name="WynKl7" displayName="WynKl7" ref="B6:R16" totalsRowShown="0" headerRowDxfId="43" dataDxfId="41" headerRowBorderDxfId="42" tableBorderDxfId="40" totalsRowBorderDxfId="39">
  <sortState ref="B7:R16">
    <sortCondition ref="P7:P16"/>
  </sortState>
  <tableColumns count="17">
    <tableColumn id="13" name="m-ce" dataDxfId="38">
      <calculatedColumnFormula>IFERROR(VALUE(OFFSET(B7,-1,0)),0)+1</calculatedColumnFormula>
    </tableColumn>
    <tableColumn id="1" name="sternik" dataDxfId="37">
      <calculatedColumnFormula>IFERROR(IF(lista_startowa!$C137=0,"",lista_startowa!$C137),"")</calculatedColumnFormula>
    </tableColumn>
    <tableColumn id="2" name="nr na żaglu" dataDxfId="36">
      <calculatedColumnFormula>IFERROR(IF(lista_startowa!$D137=0,"",lista_startowa!$D137),"")</calculatedColumnFormula>
    </tableColumn>
    <tableColumn id="3" name="nr startowy" dataDxfId="35">
      <calculatedColumnFormula>IFERROR(IF(lista_startowa!$E137=0,"",lista_startowa!$E137),"")</calculatedColumnFormula>
    </tableColumn>
    <tableColumn id="4" name="nazwa jachtu" dataDxfId="34">
      <calculatedColumnFormula>IFERROR(IF(lista_startowa!$F137=0,"",lista_startowa!$F137),"")</calculatedColumnFormula>
    </tableColumn>
    <tableColumn id="5" name="I" dataDxfId="33"/>
    <tableColumn id="6" name="II" dataDxfId="32"/>
    <tableColumn id="7" name="III" dataDxfId="31"/>
    <tableColumn id="8" name="IV" dataDxfId="30"/>
    <tableColumn id="9" name="V" dataDxfId="29"/>
    <tableColumn id="15" name="VI" dataDxfId="28"/>
    <tableColumn id="14" name="VII" dataDxfId="27"/>
    <tableColumn id="10" name="VIII" dataDxfId="26"/>
    <tableColumn id="11" name="IX" dataDxfId="25"/>
    <tableColumn id="12" name="∑" dataDxfId="24">
      <calculatedColumnFormula>IF(ISBLANK(G7),"",SUM(G7:O7)+(COUNTIF(G7:O7,"DSQ")+COUNTIF(G7:O7,"DNF")+COUNTIF(G7:O7,"OCS")+COUNTIF(G7:O7,"DNC")+COUNTIF(G7:O7,"DNS")+COUNTIF(G7:O7,"DNE")+COUNTIF(G7:O7,"RET")+COUNTIF(G7:O7,"BFD")+COUNTIF(G7:O7,"UFD")+COUNTIF(G7:O7,"NSC"))*$E$19)</calculatedColumnFormula>
    </tableColumn>
    <tableColumn id="16" name="rem" dataDxfId="23"/>
    <tableColumn id="17" name="lp_lst" dataDxfId="22">
      <calculatedColumnFormula>lista_startowa!$B137</calculatedColumnFormula>
    </tableColumn>
  </tableColumns>
  <tableStyleInfo name="Styl bez ramek" showFirstColumn="0" showLastColumn="0" showRowStripes="1" showColumnStripes="0"/>
</table>
</file>

<file path=xl/tables/table16.xml><?xml version="1.0" encoding="utf-8"?>
<table xmlns="http://schemas.openxmlformats.org/spreadsheetml/2006/main" id="13" name="WynKl8" displayName="WynKl8" ref="B6:R16" totalsRowShown="0" headerRowDxfId="21" dataDxfId="19" headerRowBorderDxfId="20" tableBorderDxfId="18" totalsRowBorderDxfId="17">
  <sortState ref="B7:R16">
    <sortCondition ref="P7:P16"/>
  </sortState>
  <tableColumns count="17">
    <tableColumn id="13" name="m-ce" dataDxfId="16">
      <calculatedColumnFormula>IFERROR(VALUE(OFFSET(B7,-1,0)),0)+1</calculatedColumnFormula>
    </tableColumn>
    <tableColumn id="1" name="sternik" dataDxfId="15">
      <calculatedColumnFormula>IFERROR(IF(lista_startowa!$C152=0,"",lista_startowa!$C152),"")</calculatedColumnFormula>
    </tableColumn>
    <tableColumn id="2" name="nr na żaglu" dataDxfId="14">
      <calculatedColumnFormula>IFERROR(IF(lista_startowa!$D152=0,"",lista_startowa!$D152),"")</calculatedColumnFormula>
    </tableColumn>
    <tableColumn id="3" name="nr startowy" dataDxfId="13">
      <calculatedColumnFormula>IFERROR(IF(lista_startowa!$E152=0,"",lista_startowa!$E152),"")</calculatedColumnFormula>
    </tableColumn>
    <tableColumn id="4" name="nazwa jachtu" dataDxfId="12">
      <calculatedColumnFormula>IFERROR(IF(lista_startowa!$F152=0,"",lista_startowa!$F152),"")</calculatedColumnFormula>
    </tableColumn>
    <tableColumn id="5" name="I" dataDxfId="11"/>
    <tableColumn id="6" name="II" dataDxfId="10"/>
    <tableColumn id="7" name="III" dataDxfId="9"/>
    <tableColumn id="8" name="IV" dataDxfId="8"/>
    <tableColumn id="9" name="V" dataDxfId="7"/>
    <tableColumn id="15" name="VI" dataDxfId="6"/>
    <tableColumn id="14" name="VII" dataDxfId="5"/>
    <tableColumn id="10" name="VIII" dataDxfId="4"/>
    <tableColumn id="11" name="IX" dataDxfId="3"/>
    <tableColumn id="12" name="∑" dataDxfId="2">
      <calculatedColumnFormula>IF(ISBLANK(G7),"",SUM(G7:O7)+(COUNTIF(G7:O7,"DSQ")+COUNTIF(G7:O7,"DNF")+COUNTIF(G7:O7,"OCS")+COUNTIF(G7:O7,"DNC")+COUNTIF(G7:O7,"DNS")+COUNTIF(G7:O7,"DNE")+COUNTIF(G7:O7,"RET")+COUNTIF(G7:O7,"BFD")+COUNTIF(G7:O7,"UFD")+COUNTIF(G7:O7,"NSC"))*$E$19)</calculatedColumnFormula>
    </tableColumn>
    <tableColumn id="16" name="rem" dataDxfId="1"/>
    <tableColumn id="17" name="lp_lst" dataDxfId="0">
      <calculatedColumnFormula>lista_startowa!$B152</calculatedColumnFormula>
    </tableColumn>
  </tableColumns>
  <tableStyleInfo name="Styl bez ramek" showFirstColumn="0" showLastColumn="0" showRowStripes="1" showColumnStripes="0"/>
</table>
</file>

<file path=xl/tables/table2.xml><?xml version="1.0" encoding="utf-8"?>
<table xmlns="http://schemas.openxmlformats.org/spreadsheetml/2006/main" id="3" name="STkl4" displayName="STkl4" ref="B91:F101" totalsRowShown="0" headerRowDxfId="318" dataDxfId="316" headerRowBorderDxfId="317" tableBorderDxfId="315" totalsRowBorderDxfId="314">
  <tableColumns count="5">
    <tableColumn id="1" name="lp." dataDxfId="313">
      <calculatedColumnFormula>IFERROR(VALUE(OFFSET(B92,-1,0)),0)+1</calculatedColumnFormula>
    </tableColumn>
    <tableColumn id="2" name="sternik" dataDxfId="312"/>
    <tableColumn id="7" name="nr na żaglu" dataDxfId="311"/>
    <tableColumn id="4" name="nr startowy" dataDxfId="310"/>
    <tableColumn id="5" name="nazwa jachtu" dataDxfId="309"/>
  </tableColumns>
  <tableStyleInfo name="Styl bez ramek" showFirstColumn="0" showLastColumn="0" showRowStripes="1" showColumnStripes="0"/>
</table>
</file>

<file path=xl/tables/table3.xml><?xml version="1.0" encoding="utf-8"?>
<table xmlns="http://schemas.openxmlformats.org/spreadsheetml/2006/main" id="6" name="STkl5" displayName="STkl5" ref="B106:F116" totalsRowShown="0" headerRowDxfId="308" dataDxfId="306" headerRowBorderDxfId="307" tableBorderDxfId="305" totalsRowBorderDxfId="304">
  <tableColumns count="5">
    <tableColumn id="1" name="lp." dataDxfId="303">
      <calculatedColumnFormula>IFERROR(VALUE(OFFSET(B107,-1,0)),0)+1</calculatedColumnFormula>
    </tableColumn>
    <tableColumn id="2" name="sternik" dataDxfId="302"/>
    <tableColumn id="7" name="nr na żaglu" dataDxfId="301"/>
    <tableColumn id="4" name="nr startowy" dataDxfId="300"/>
    <tableColumn id="5" name="nazwa jachtu" dataDxfId="299"/>
  </tableColumns>
  <tableStyleInfo name="Styl bez ramek" showFirstColumn="0" showLastColumn="0" showRowStripes="1" showColumnStripes="0"/>
</table>
</file>

<file path=xl/tables/table4.xml><?xml version="1.0" encoding="utf-8"?>
<table xmlns="http://schemas.openxmlformats.org/spreadsheetml/2006/main" id="7" name="STkl6" displayName="STkl6" ref="B121:F131" totalsRowShown="0" headerRowDxfId="298" dataDxfId="296" headerRowBorderDxfId="297" tableBorderDxfId="295" totalsRowBorderDxfId="294">
  <tableColumns count="5">
    <tableColumn id="1" name="lp." dataDxfId="293">
      <calculatedColumnFormula>IFERROR(VALUE(OFFSET(B122,-1,0)),0)+1</calculatedColumnFormula>
    </tableColumn>
    <tableColumn id="2" name="sternik" dataDxfId="292"/>
    <tableColumn id="7" name="nr na żaglu" dataDxfId="291"/>
    <tableColumn id="4" name="nr startowy" dataDxfId="290"/>
    <tableColumn id="5" name="nazwa jachtu" dataDxfId="289"/>
  </tableColumns>
  <tableStyleInfo name="Styl bez ramek" showFirstColumn="0" showLastColumn="0" showRowStripes="1" showColumnStripes="0"/>
</table>
</file>

<file path=xl/tables/table5.xml><?xml version="1.0" encoding="utf-8"?>
<table xmlns="http://schemas.openxmlformats.org/spreadsheetml/2006/main" id="8" name="STkl7" displayName="STkl7" ref="B136:F146" totalsRowShown="0" headerRowDxfId="288" dataDxfId="286" headerRowBorderDxfId="287" tableBorderDxfId="285" totalsRowBorderDxfId="284">
  <tableColumns count="5">
    <tableColumn id="1" name="lp." dataDxfId="283">
      <calculatedColumnFormula>IFERROR(VALUE(OFFSET(B137,-1,0)),0)+1</calculatedColumnFormula>
    </tableColumn>
    <tableColumn id="2" name="sternik" dataDxfId="282"/>
    <tableColumn id="7" name="nr na żaglu" dataDxfId="281"/>
    <tableColumn id="4" name="nr startowy" dataDxfId="280"/>
    <tableColumn id="5" name="nazwa jachtu" dataDxfId="279"/>
  </tableColumns>
  <tableStyleInfo name="Styl bez ramek" showFirstColumn="0" showLastColumn="0" showRowStripes="1" showColumnStripes="0"/>
</table>
</file>

<file path=xl/tables/table6.xml><?xml version="1.0" encoding="utf-8"?>
<table xmlns="http://schemas.openxmlformats.org/spreadsheetml/2006/main" id="2" name="STkl3" displayName="STkl3" ref="B76:F86" totalsRowShown="0" headerRowDxfId="278" dataDxfId="276" headerRowBorderDxfId="277" tableBorderDxfId="275" totalsRowBorderDxfId="274">
  <tableColumns count="5">
    <tableColumn id="1" name="lp." dataDxfId="273">
      <calculatedColumnFormula>IFERROR(VALUE(OFFSET(B77,-1,0)),0)+1</calculatedColumnFormula>
    </tableColumn>
    <tableColumn id="2" name="sternik" dataDxfId="272"/>
    <tableColumn id="7" name="nr na żaglu" dataDxfId="271"/>
    <tableColumn id="4" name="nr startowy" dataDxfId="270"/>
    <tableColumn id="5" name="nazwa jachtu" dataDxfId="269"/>
  </tableColumns>
  <tableStyleInfo name="Styl bez ramek" showFirstColumn="0" showLastColumn="0" showRowStripes="1" showColumnStripes="0"/>
</table>
</file>

<file path=xl/tables/table7.xml><?xml version="1.0" encoding="utf-8"?>
<table xmlns="http://schemas.openxmlformats.org/spreadsheetml/2006/main" id="15" name="STkl2" displayName="STkl2" ref="B41:G71" totalsRowShown="0" headerRowDxfId="268" headerRowBorderDxfId="267" tableBorderDxfId="266" totalsRowBorderDxfId="265">
  <tableColumns count="6">
    <tableColumn id="1" name="lp." dataDxfId="264">
      <calculatedColumnFormula>IFERROR(VALUE(OFFSET(B42,-1,0)),0)+1</calculatedColumnFormula>
    </tableColumn>
    <tableColumn id="2" name="nr na żaglu" dataDxfId="263"/>
    <tableColumn id="3" name="sternik" dataDxfId="262"/>
    <tableColumn id="4" name="załoga" dataDxfId="261"/>
    <tableColumn id="5" name="klub" dataDxfId="260"/>
    <tableColumn id="6" name="Vi" dataDxfId="259"/>
  </tableColumns>
  <tableStyleInfo name="Styl bez ramek" showFirstColumn="0" showLastColumn="0" showRowStripes="1" showColumnStripes="0"/>
</table>
</file>

<file path=xl/tables/table8.xml><?xml version="1.0" encoding="utf-8"?>
<table xmlns="http://schemas.openxmlformats.org/spreadsheetml/2006/main" id="16" name="STkl8" displayName="STkl8" ref="B151:F161" totalsRowShown="0" headerRowDxfId="258" headerRowBorderDxfId="257" tableBorderDxfId="256" totalsRowBorderDxfId="255">
  <tableColumns count="5">
    <tableColumn id="1" name="lp." dataDxfId="254">
      <calculatedColumnFormula>IFERROR(VALUE(OFFSET(B152,-1,0)),0)+1</calculatedColumnFormula>
    </tableColumn>
    <tableColumn id="2" name="sternik" dataDxfId="253"/>
    <tableColumn id="3" name="nr na żaglu" dataDxfId="252"/>
    <tableColumn id="4" name="nr startowy" dataDxfId="251"/>
    <tableColumn id="5" name="nazwa jachtu" dataDxfId="250"/>
  </tableColumns>
  <tableStyleInfo name="Styl bez ramek" showFirstColumn="0" showLastColumn="0" showRowStripes="1" showColumnStripes="0"/>
</table>
</file>

<file path=xl/tables/table9.xml><?xml version="1.0" encoding="utf-8"?>
<table xmlns="http://schemas.openxmlformats.org/spreadsheetml/2006/main" id="1" name="WynKl1" displayName="WynKl1" ref="B6:AJ36" totalsRowShown="0" headerRowDxfId="249" dataDxfId="248">
  <sortState ref="B7:AJ36">
    <sortCondition ref="AH7:AH36"/>
  </sortState>
  <tableColumns count="35">
    <tableColumn id="13" name="m-ce" dataDxfId="247" totalsRowDxfId="246">
      <calculatedColumnFormula>IFERROR(VALUE(OFFSET(B7,-1,0)),0)+1</calculatedColumnFormula>
    </tableColumn>
    <tableColumn id="1" name="nr na żaglu" dataDxfId="245">
      <calculatedColumnFormula>IFERROR(IF(lista_startowa!$C7=0,"",lista_startowa!$C7),"")</calculatedColumnFormula>
    </tableColumn>
    <tableColumn id="2" name="sternik" dataDxfId="244" totalsRowDxfId="243">
      <calculatedColumnFormula>IFERROR(IF(lista_startowa!$D7=0,"",lista_startowa!$D7),"")</calculatedColumnFormula>
    </tableColumn>
    <tableColumn id="3" name="załoga" dataDxfId="242" totalsRowDxfId="241">
      <calculatedColumnFormula>IFERROR(IF(lista_startowa!$E7=0,"",lista_startowa!$E7),"")</calculatedColumnFormula>
    </tableColumn>
    <tableColumn id="10" name="Vi" dataDxfId="240" totalsRowDxfId="239">
      <calculatedColumnFormula>IFERROR(IF(lista_startowa!$G7=0,"",lista_startowa!$G7),"")</calculatedColumnFormula>
    </tableColumn>
    <tableColumn id="18" name="Tr1" dataDxfId="238" totalsRowDxfId="237"/>
    <tableColumn id="19" name="Tsk1" dataDxfId="236">
      <calculatedColumnFormula>IF(WynKl1[[#This Row],[Tr1]]="","",IFERROR(WynKl1[[#This Row],[Tr1]]*3600*(WynKl1[[#This Row],[Vi]]/(SUMIFS(WynKl1[Vi],WynKl1[Tr1],"&gt;00:00:00")/COUNTA(WynKl1[Tr1])))/3600,""))</calculatedColumnFormula>
    </tableColumn>
    <tableColumn id="5" name="W1" dataDxfId="235" totalsRowDxfId="234">
      <calculatedColumnFormula>IFERROR(_xlfn.RANK.EQ(WynKl1[[#This Row],[Tsk1]],WynKl1[Tsk1],1),"")</calculatedColumnFormula>
    </tableColumn>
    <tableColumn id="11" name="Tr2" dataDxfId="233" totalsRowDxfId="232"/>
    <tableColumn id="20" name="Tsk2" dataDxfId="231" totalsRowDxfId="230">
      <calculatedColumnFormula>IF(WynKl1[[#This Row],[Tr2]]="","",IFERROR(WynKl1[[#This Row],[Tr2]]*3600*(WynKl1[[#This Row],[Vi]]/(SUMIFS(WynKl1[Vi],WynKl1[Tr2],"&gt;00:00:00")/COUNTA(WynKl1[Tr2])))/3600,""))</calculatedColumnFormula>
    </tableColumn>
    <tableColumn id="6" name="W2" dataDxfId="229" totalsRowDxfId="228">
      <calculatedColumnFormula>IFERROR(_xlfn.RANK.EQ(WynKl1[[#This Row],[Tsk2]],WynKl1[Tsk2],1),"")</calculatedColumnFormula>
    </tableColumn>
    <tableColumn id="22" name="Tr3" dataDxfId="227" totalsRowDxfId="226"/>
    <tableColumn id="21" name="Tsk3" dataDxfId="225" totalsRowDxfId="224">
      <calculatedColumnFormula>IF(WynKl1[[#This Row],[Tr3]]="","",IFERROR(WynKl1[[#This Row],[Tr3]]*3600*(WynKl1[[#This Row],[Vi]]/(SUMIFS(WynKl1[Vi],WynKl1[Tr3],"&gt;00:00:00")/COUNTA(WynKl1[Tr3])))/3600,""))</calculatedColumnFormula>
    </tableColumn>
    <tableColumn id="7" name="W3" dataDxfId="223" totalsRowDxfId="222">
      <calculatedColumnFormula>IFERROR(_xlfn.RANK.EQ(WynKl1[[#This Row],[Tsk3]],WynKl1[Tsk3],1),"")</calculatedColumnFormula>
    </tableColumn>
    <tableColumn id="24" name="Tr4" dataDxfId="221" totalsRowDxfId="220"/>
    <tableColumn id="23" name="Tsk4" dataDxfId="219" totalsRowDxfId="218">
      <calculatedColumnFormula>IF(WynKl1[[#This Row],[Tr4]]="","",IFERROR(WynKl1[[#This Row],[Tr4]]*3600*(WynKl1[[#This Row],[Vi]]/(SUMIFS(WynKl1[Vi],WynKl1[Tr4],"&gt;00:00:00")/COUNTA(WynKl1[Tr4])))/3600,""))</calculatedColumnFormula>
    </tableColumn>
    <tableColumn id="8" name="W4" dataDxfId="217" totalsRowDxfId="216">
      <calculatedColumnFormula>IFERROR(_xlfn.RANK.EQ(WynKl1[[#This Row],[Tsk4]],WynKl1[Tsk4],1),"")</calculatedColumnFormula>
    </tableColumn>
    <tableColumn id="26" name="Tr5" dataDxfId="215" totalsRowDxfId="214"/>
    <tableColumn id="25" name="Tsk5" dataDxfId="213" totalsRowDxfId="212">
      <calculatedColumnFormula>IF(WynKl1[[#This Row],[Tr5]]="","",IFERROR(WynKl1[[#This Row],[Tr5]]*3600*(WynKl1[[#This Row],[Vi]]/(SUMIFS(WynKl1[Vi],WynKl1[Tr5],"&gt;00:00:00")/COUNTA(WynKl1[Tr5])))/3600,""))</calculatedColumnFormula>
    </tableColumn>
    <tableColumn id="9" name="W5" dataDxfId="211" totalsRowDxfId="210">
      <calculatedColumnFormula>IFERROR(_xlfn.RANK.EQ(WynKl1[[#This Row],[Tsk5]],WynKl1[Tsk5],1),"")</calculatedColumnFormula>
    </tableColumn>
    <tableColumn id="28" name="Tr6" dataDxfId="209" totalsRowDxfId="208"/>
    <tableColumn id="27" name="Tsk6" dataDxfId="207" totalsRowDxfId="206">
      <calculatedColumnFormula>IF(WynKl1[[#This Row],[Tr6]]="","",IFERROR(WynKl1[[#This Row],[Tr6]]*3600*(WynKl1[[#This Row],[Vi]]/(SUMIFS(WynKl1[Vi],WynKl1[Tr6],"&gt;00:00:00")/COUNTA(WynKl1[Tr6])))/3600,""))</calculatedColumnFormula>
    </tableColumn>
    <tableColumn id="15" name="W6" dataDxfId="205" totalsRowDxfId="204">
      <calculatedColumnFormula>IFERROR(_xlfn.RANK.EQ(WynKl1[[#This Row],[Tsk6]],WynKl1[Tsk6],1),"")</calculatedColumnFormula>
    </tableColumn>
    <tableColumn id="30" name="Tr7" dataDxfId="203"/>
    <tableColumn id="29" name="Tsk7" dataDxfId="202">
      <calculatedColumnFormula>IF(WynKl1[[#This Row],[Tr7]]="","",IFERROR(WynKl1[[#This Row],[Tr7]]*3600*(WynKl1[[#This Row],[Vi]]/(SUMIFS(WynKl1[Vi],WynKl1[Tr7],"&gt;00:00:00")/COUNTA(WynKl1[Tr7])))/3600,""))</calculatedColumnFormula>
    </tableColumn>
    <tableColumn id="14" name="W7" dataDxfId="201">
      <calculatedColumnFormula>IFERROR(_xlfn.RANK.EQ(WynKl1[[#This Row],[Tsk7]],WynKl1[Tsk7],1),"")</calculatedColumnFormula>
    </tableColumn>
    <tableColumn id="33" name="Tr8" dataDxfId="200"/>
    <tableColumn id="32" name="Tsk8" dataDxfId="199">
      <calculatedColumnFormula>IF(WynKl1[[#This Row],[Tr8]]="","",IFERROR(WynKl1[[#This Row],[Tr8]]*3600*(WynKl1[[#This Row],[Vi]]/(SUMIFS(WynKl1[Vi],WynKl1[Tr8],"&gt;00:00:00")/COUNTA(WynKl1[Tr8])))/3600,""))</calculatedColumnFormula>
    </tableColumn>
    <tableColumn id="31" name="W8" dataDxfId="198">
      <calculatedColumnFormula>IFERROR(_xlfn.RANK.EQ(WynKl1[[#This Row],[Tsk8]],WynKl1[Tsk8],1),"")</calculatedColumnFormula>
    </tableColumn>
    <tableColumn id="36" name="Tr9" dataDxfId="197"/>
    <tableColumn id="35" name="Tsk9" dataDxfId="196">
      <calculatedColumnFormula>IF(WynKl1[[#This Row],[Tr9]]="","",IFERROR(WynKl1[[#This Row],[Tr9]]*3600*(WynKl1[[#This Row],[Vi]]/(SUMIFS(WynKl1[Vi],WynKl1[Tr9],"&gt;00:00:00")/COUNTA(WynKl1[Tr9])))/3600,""))</calculatedColumnFormula>
    </tableColumn>
    <tableColumn id="34" name="W9" dataDxfId="195">
      <calculatedColumnFormula>IFERROR(_xlfn.RANK.EQ(WynKl1[[#This Row],[Tsk9]],WynKl1[Tsk9],1),"")</calculatedColumnFormula>
    </tableColumn>
    <tableColumn id="12" name="∑" dataDxfId="194" totalsRowDxfId="193">
      <calculatedColumnFormula>IF(I7="","",IF(ISBLANK(I7),"",SUM(I7,L7,O7,R7,U7,X7,AA7,AD7,AG7)+SUM(COUNTIF(I7:AG7,"DSQ"),COUNTIF(I7:AG7,"OCS"),COUNTIF(I7:AG7,"DNF"),COUNTIF(I7:AG7,"DNC"),COUNTIF(I7:AG7,"DNE"),COUNTIF(I7:AG7,"RET"),COUNTIF(I7:AG7,"BFD"),COUNTIF(I7:AG7,"UFD"),COUNTIF(I7:AG7,"NSC"),COUNTIF(I7:AG7,"DNS"))*$E$39))</calculatedColumnFormula>
    </tableColumn>
    <tableColumn id="17" name="rem" dataDxfId="192" totalsRowDxfId="191"/>
    <tableColumn id="16" name="lp_lst" dataDxfId="190" totalsRowDxfId="189">
      <calculatedColumnFormula>IFERROR(IF(lista_startowa!$B7=0,"",lista_startowa!$B7),"")</calculatedColumnFormula>
    </tableColumn>
  </tableColumns>
  <tableStyleInfo name="Styl bez ramek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G164"/>
  <sheetViews>
    <sheetView showGridLines="0" zoomScale="130" zoomScaleNormal="130" zoomScaleSheetLayoutView="130" workbookViewId="0">
      <selection activeCell="H10" sqref="H10"/>
    </sheetView>
  </sheetViews>
  <sheetFormatPr defaultRowHeight="15" x14ac:dyDescent="0.25"/>
  <cols>
    <col min="1" max="1" width="2.42578125" customWidth="1"/>
    <col min="2" max="2" width="5.5703125" style="2" customWidth="1"/>
    <col min="3" max="3" width="22.85546875" style="2" customWidth="1"/>
    <col min="4" max="4" width="13" style="9" customWidth="1"/>
    <col min="5" max="5" width="14.5703125" style="2" customWidth="1"/>
    <col min="6" max="6" width="29.28515625" style="2" customWidth="1"/>
    <col min="7" max="7" width="9.140625" style="4"/>
  </cols>
  <sheetData>
    <row r="1" spans="2:7" ht="23.25" x14ac:dyDescent="0.25">
      <c r="B1" s="98" t="s">
        <v>14</v>
      </c>
      <c r="C1" s="98"/>
      <c r="D1" s="98"/>
      <c r="E1" s="98"/>
      <c r="F1" s="98"/>
    </row>
    <row r="2" spans="2:7" ht="5.25" customHeight="1" x14ac:dyDescent="0.25"/>
    <row r="3" spans="2:7" ht="26.25" customHeight="1" x14ac:dyDescent="0.25">
      <c r="B3" s="99" t="s">
        <v>29</v>
      </c>
      <c r="C3" s="99"/>
      <c r="D3" s="99"/>
      <c r="E3" s="99"/>
      <c r="F3" s="99"/>
    </row>
    <row r="4" spans="2:7" ht="15.75" customHeight="1" x14ac:dyDescent="0.25">
      <c r="B4" s="100" t="s">
        <v>30</v>
      </c>
      <c r="C4" s="100"/>
      <c r="D4" s="100"/>
      <c r="E4" s="100"/>
      <c r="F4" s="100"/>
    </row>
    <row r="5" spans="2:7" ht="15" customHeight="1" x14ac:dyDescent="0.25">
      <c r="B5" s="5" t="s">
        <v>60</v>
      </c>
      <c r="E5" s="27"/>
      <c r="F5" s="97">
        <f ca="1">NOW()</f>
        <v>45438.680628587965</v>
      </c>
      <c r="G5" s="97"/>
    </row>
    <row r="6" spans="2:7" x14ac:dyDescent="0.25">
      <c r="B6" s="39" t="s">
        <v>13</v>
      </c>
      <c r="C6" s="40" t="s">
        <v>1</v>
      </c>
      <c r="D6" s="72" t="s">
        <v>0</v>
      </c>
      <c r="E6" s="40" t="s">
        <v>16</v>
      </c>
      <c r="F6" s="40" t="s">
        <v>15</v>
      </c>
      <c r="G6" s="73" t="s">
        <v>32</v>
      </c>
    </row>
    <row r="7" spans="2:7" x14ac:dyDescent="0.25">
      <c r="B7" s="74">
        <f ca="1">IFERROR(VALUE(OFFSET(B7,-1,0)),0)+1</f>
        <v>1</v>
      </c>
      <c r="C7" s="75" t="s">
        <v>62</v>
      </c>
      <c r="D7" s="76" t="s">
        <v>63</v>
      </c>
      <c r="E7" s="23" t="s">
        <v>64</v>
      </c>
      <c r="F7" s="23"/>
      <c r="G7" s="77">
        <v>3.5</v>
      </c>
    </row>
    <row r="8" spans="2:7" x14ac:dyDescent="0.25">
      <c r="B8" s="74">
        <f t="shared" ref="B8:B36" ca="1" si="0">IFERROR(VALUE(OFFSET(B8,-1,0)),0)+1</f>
        <v>2</v>
      </c>
      <c r="C8" s="76" t="s">
        <v>65</v>
      </c>
      <c r="D8" s="76" t="s">
        <v>66</v>
      </c>
      <c r="E8" s="23" t="s">
        <v>67</v>
      </c>
      <c r="F8" s="23"/>
      <c r="G8" s="77">
        <v>4</v>
      </c>
    </row>
    <row r="9" spans="2:7" x14ac:dyDescent="0.25">
      <c r="B9" s="74">
        <f t="shared" ca="1" si="0"/>
        <v>3</v>
      </c>
      <c r="C9" s="76" t="s">
        <v>68</v>
      </c>
      <c r="D9" s="76" t="s">
        <v>69</v>
      </c>
      <c r="E9" s="23" t="s">
        <v>70</v>
      </c>
      <c r="F9" s="23"/>
      <c r="G9" s="77">
        <v>4.5</v>
      </c>
    </row>
    <row r="10" spans="2:7" x14ac:dyDescent="0.25">
      <c r="B10" s="74">
        <f t="shared" ca="1" si="0"/>
        <v>4</v>
      </c>
      <c r="C10" s="76"/>
      <c r="D10" s="76"/>
      <c r="E10" s="23"/>
      <c r="F10" s="23"/>
      <c r="G10" s="77"/>
    </row>
    <row r="11" spans="2:7" x14ac:dyDescent="0.25">
      <c r="B11" s="74">
        <f t="shared" ca="1" si="0"/>
        <v>5</v>
      </c>
      <c r="C11" s="76"/>
      <c r="D11" s="76"/>
      <c r="E11" s="23"/>
      <c r="F11" s="23"/>
      <c r="G11" s="77"/>
    </row>
    <row r="12" spans="2:7" x14ac:dyDescent="0.25">
      <c r="B12" s="74">
        <f t="shared" ca="1" si="0"/>
        <v>6</v>
      </c>
      <c r="C12" s="76"/>
      <c r="D12" s="76"/>
      <c r="E12" s="23"/>
      <c r="F12" s="23"/>
      <c r="G12" s="77"/>
    </row>
    <row r="13" spans="2:7" x14ac:dyDescent="0.25">
      <c r="B13" s="74">
        <f t="shared" ca="1" si="0"/>
        <v>7</v>
      </c>
      <c r="C13" s="76"/>
      <c r="D13" s="76"/>
      <c r="E13" s="23"/>
      <c r="F13" s="23"/>
      <c r="G13" s="77"/>
    </row>
    <row r="14" spans="2:7" x14ac:dyDescent="0.25">
      <c r="B14" s="74">
        <f t="shared" ca="1" si="0"/>
        <v>8</v>
      </c>
      <c r="C14" s="76"/>
      <c r="D14" s="76"/>
      <c r="E14" s="23"/>
      <c r="F14" s="23"/>
      <c r="G14" s="77"/>
    </row>
    <row r="15" spans="2:7" x14ac:dyDescent="0.25">
      <c r="B15" s="74">
        <f t="shared" ca="1" si="0"/>
        <v>9</v>
      </c>
      <c r="C15" s="76"/>
      <c r="D15" s="76"/>
      <c r="E15" s="23"/>
      <c r="F15" s="23"/>
      <c r="G15" s="77"/>
    </row>
    <row r="16" spans="2:7" x14ac:dyDescent="0.25">
      <c r="B16" s="74">
        <f t="shared" ca="1" si="0"/>
        <v>10</v>
      </c>
      <c r="C16" s="76"/>
      <c r="D16" s="76"/>
      <c r="E16" s="23"/>
      <c r="F16" s="23"/>
      <c r="G16" s="77"/>
    </row>
    <row r="17" spans="2:7" x14ac:dyDescent="0.25">
      <c r="B17" s="74">
        <f t="shared" ca="1" si="0"/>
        <v>11</v>
      </c>
      <c r="C17" s="76"/>
      <c r="D17" s="76"/>
      <c r="E17" s="23"/>
      <c r="F17" s="23"/>
      <c r="G17" s="77"/>
    </row>
    <row r="18" spans="2:7" x14ac:dyDescent="0.25">
      <c r="B18" s="74">
        <f t="shared" ca="1" si="0"/>
        <v>12</v>
      </c>
      <c r="C18" s="76"/>
      <c r="D18" s="76"/>
      <c r="E18" s="23"/>
      <c r="F18" s="23"/>
      <c r="G18" s="77"/>
    </row>
    <row r="19" spans="2:7" x14ac:dyDescent="0.25">
      <c r="B19" s="74">
        <f t="shared" ca="1" si="0"/>
        <v>13</v>
      </c>
      <c r="C19" s="76"/>
      <c r="D19" s="76"/>
      <c r="E19" s="23"/>
      <c r="F19" s="23"/>
      <c r="G19" s="77"/>
    </row>
    <row r="20" spans="2:7" x14ac:dyDescent="0.25">
      <c r="B20" s="74">
        <f t="shared" ca="1" si="0"/>
        <v>14</v>
      </c>
      <c r="C20" s="76"/>
      <c r="D20" s="76"/>
      <c r="E20" s="23"/>
      <c r="F20" s="23"/>
      <c r="G20" s="77"/>
    </row>
    <row r="21" spans="2:7" x14ac:dyDescent="0.25">
      <c r="B21" s="74">
        <f t="shared" ca="1" si="0"/>
        <v>15</v>
      </c>
      <c r="C21" s="76"/>
      <c r="D21" s="76"/>
      <c r="E21" s="23"/>
      <c r="F21" s="23"/>
      <c r="G21" s="77"/>
    </row>
    <row r="22" spans="2:7" x14ac:dyDescent="0.25">
      <c r="B22" s="74">
        <f t="shared" ca="1" si="0"/>
        <v>16</v>
      </c>
      <c r="C22" s="76"/>
      <c r="D22" s="76"/>
      <c r="E22" s="23"/>
      <c r="F22" s="23"/>
      <c r="G22" s="77"/>
    </row>
    <row r="23" spans="2:7" x14ac:dyDescent="0.25">
      <c r="B23" s="74">
        <f t="shared" ca="1" si="0"/>
        <v>17</v>
      </c>
      <c r="C23" s="76"/>
      <c r="D23" s="76"/>
      <c r="E23" s="23"/>
      <c r="F23" s="23"/>
      <c r="G23" s="77"/>
    </row>
    <row r="24" spans="2:7" x14ac:dyDescent="0.25">
      <c r="B24" s="74">
        <f t="shared" ca="1" si="0"/>
        <v>18</v>
      </c>
      <c r="C24" s="76"/>
      <c r="D24" s="76"/>
      <c r="E24" s="23"/>
      <c r="F24" s="23"/>
      <c r="G24" s="77"/>
    </row>
    <row r="25" spans="2:7" x14ac:dyDescent="0.25">
      <c r="B25" s="74">
        <f t="shared" ca="1" si="0"/>
        <v>19</v>
      </c>
      <c r="C25" s="76"/>
      <c r="D25" s="76"/>
      <c r="E25" s="23"/>
      <c r="F25" s="23"/>
      <c r="G25" s="77"/>
    </row>
    <row r="26" spans="2:7" x14ac:dyDescent="0.25">
      <c r="B26" s="74">
        <f t="shared" ca="1" si="0"/>
        <v>20</v>
      </c>
      <c r="C26" s="76"/>
      <c r="D26" s="76"/>
      <c r="E26" s="23"/>
      <c r="F26" s="23"/>
      <c r="G26" s="77"/>
    </row>
    <row r="27" spans="2:7" x14ac:dyDescent="0.25">
      <c r="B27" s="74">
        <f t="shared" ca="1" si="0"/>
        <v>21</v>
      </c>
      <c r="C27" s="76"/>
      <c r="D27" s="76"/>
      <c r="E27" s="23"/>
      <c r="F27" s="23"/>
      <c r="G27" s="77"/>
    </row>
    <row r="28" spans="2:7" x14ac:dyDescent="0.25">
      <c r="B28" s="74">
        <f t="shared" ca="1" si="0"/>
        <v>22</v>
      </c>
      <c r="C28" s="76"/>
      <c r="D28" s="76"/>
      <c r="E28" s="23"/>
      <c r="F28" s="23"/>
      <c r="G28" s="77"/>
    </row>
    <row r="29" spans="2:7" x14ac:dyDescent="0.25">
      <c r="B29" s="74">
        <f t="shared" ca="1" si="0"/>
        <v>23</v>
      </c>
      <c r="C29" s="76"/>
      <c r="D29" s="76"/>
      <c r="E29" s="23"/>
      <c r="F29" s="23"/>
      <c r="G29" s="77"/>
    </row>
    <row r="30" spans="2:7" x14ac:dyDescent="0.25">
      <c r="B30" s="78">
        <f t="shared" ca="1" si="0"/>
        <v>24</v>
      </c>
      <c r="C30" s="79"/>
      <c r="D30" s="79"/>
      <c r="E30" s="80"/>
      <c r="F30" s="80"/>
      <c r="G30" s="77"/>
    </row>
    <row r="31" spans="2:7" x14ac:dyDescent="0.25">
      <c r="B31" s="78">
        <f t="shared" ca="1" si="0"/>
        <v>25</v>
      </c>
      <c r="C31" s="79"/>
      <c r="D31" s="79"/>
      <c r="E31" s="80"/>
      <c r="F31" s="80"/>
      <c r="G31" s="77"/>
    </row>
    <row r="32" spans="2:7" x14ac:dyDescent="0.25">
      <c r="B32" s="78">
        <f t="shared" ca="1" si="0"/>
        <v>26</v>
      </c>
      <c r="C32" s="79"/>
      <c r="D32" s="79"/>
      <c r="E32" s="80"/>
      <c r="F32" s="80"/>
      <c r="G32" s="77"/>
    </row>
    <row r="33" spans="2:7" x14ac:dyDescent="0.25">
      <c r="B33" s="78">
        <f t="shared" ca="1" si="0"/>
        <v>27</v>
      </c>
      <c r="C33" s="79"/>
      <c r="D33" s="79"/>
      <c r="E33" s="80"/>
      <c r="F33" s="80"/>
      <c r="G33" s="77"/>
    </row>
    <row r="34" spans="2:7" x14ac:dyDescent="0.25">
      <c r="B34" s="78">
        <f t="shared" ca="1" si="0"/>
        <v>28</v>
      </c>
      <c r="C34" s="79"/>
      <c r="D34" s="79"/>
      <c r="E34" s="80"/>
      <c r="F34" s="80"/>
      <c r="G34" s="77"/>
    </row>
    <row r="35" spans="2:7" x14ac:dyDescent="0.25">
      <c r="B35" s="78">
        <f t="shared" ca="1" si="0"/>
        <v>29</v>
      </c>
      <c r="C35" s="79"/>
      <c r="D35" s="79"/>
      <c r="E35" s="80"/>
      <c r="F35" s="80"/>
      <c r="G35" s="77"/>
    </row>
    <row r="36" spans="2:7" x14ac:dyDescent="0.25">
      <c r="B36" s="81">
        <f t="shared" ca="1" si="0"/>
        <v>30</v>
      </c>
      <c r="C36" s="82"/>
      <c r="D36" s="82"/>
      <c r="E36" s="83"/>
      <c r="F36" s="83"/>
      <c r="G36" s="84"/>
    </row>
    <row r="37" spans="2:7" x14ac:dyDescent="0.25">
      <c r="E37" s="4"/>
      <c r="F37" s="4"/>
    </row>
    <row r="38" spans="2:7" ht="15" customHeight="1" x14ac:dyDescent="0.25">
      <c r="E38" s="4"/>
      <c r="F38" s="101" t="s">
        <v>12</v>
      </c>
      <c r="G38" s="101"/>
    </row>
    <row r="39" spans="2:7" x14ac:dyDescent="0.25">
      <c r="E39" s="4"/>
      <c r="F39" s="101" t="s">
        <v>31</v>
      </c>
      <c r="G39" s="101"/>
    </row>
    <row r="40" spans="2:7" x14ac:dyDescent="0.25">
      <c r="B40" s="5" t="s">
        <v>61</v>
      </c>
      <c r="E40" s="27"/>
      <c r="F40" s="96">
        <f ca="1">NOW()</f>
        <v>45438.680628587965</v>
      </c>
      <c r="G40" s="96"/>
    </row>
    <row r="41" spans="2:7" x14ac:dyDescent="0.25">
      <c r="B41" s="39" t="s">
        <v>13</v>
      </c>
      <c r="C41" s="40" t="s">
        <v>1</v>
      </c>
      <c r="D41" s="72" t="s">
        <v>0</v>
      </c>
      <c r="E41" s="40" t="s">
        <v>16</v>
      </c>
      <c r="F41" s="40" t="s">
        <v>15</v>
      </c>
      <c r="G41" s="73" t="s">
        <v>32</v>
      </c>
    </row>
    <row r="42" spans="2:7" x14ac:dyDescent="0.25">
      <c r="B42" s="74">
        <f t="shared" ref="B42:B71" ca="1" si="1">IFERROR(VALUE(OFFSET(B42,-1,0)),0)+1</f>
        <v>1</v>
      </c>
      <c r="C42" s="75"/>
      <c r="D42" s="76"/>
      <c r="E42" s="23"/>
      <c r="F42" s="23"/>
      <c r="G42" s="77"/>
    </row>
    <row r="43" spans="2:7" x14ac:dyDescent="0.25">
      <c r="B43" s="74">
        <f t="shared" ca="1" si="1"/>
        <v>2</v>
      </c>
      <c r="C43" s="75"/>
      <c r="D43" s="76"/>
      <c r="E43" s="23"/>
      <c r="F43" s="23"/>
      <c r="G43" s="77"/>
    </row>
    <row r="44" spans="2:7" x14ac:dyDescent="0.25">
      <c r="B44" s="74">
        <f t="shared" ca="1" si="1"/>
        <v>3</v>
      </c>
      <c r="C44" s="75"/>
      <c r="D44" s="76"/>
      <c r="E44" s="23"/>
      <c r="F44" s="23"/>
      <c r="G44" s="77"/>
    </row>
    <row r="45" spans="2:7" x14ac:dyDescent="0.25">
      <c r="B45" s="74">
        <f t="shared" ca="1" si="1"/>
        <v>4</v>
      </c>
      <c r="C45" s="75"/>
      <c r="D45" s="76"/>
      <c r="E45" s="23"/>
      <c r="F45" s="23"/>
      <c r="G45" s="77"/>
    </row>
    <row r="46" spans="2:7" x14ac:dyDescent="0.25">
      <c r="B46" s="74">
        <f t="shared" ca="1" si="1"/>
        <v>5</v>
      </c>
      <c r="C46" s="75"/>
      <c r="D46" s="76"/>
      <c r="E46" s="23"/>
      <c r="F46" s="23"/>
      <c r="G46" s="77"/>
    </row>
    <row r="47" spans="2:7" x14ac:dyDescent="0.25">
      <c r="B47" s="74">
        <f t="shared" ca="1" si="1"/>
        <v>6</v>
      </c>
      <c r="C47" s="75"/>
      <c r="D47" s="76"/>
      <c r="E47" s="23"/>
      <c r="F47" s="23"/>
      <c r="G47" s="77"/>
    </row>
    <row r="48" spans="2:7" x14ac:dyDescent="0.25">
      <c r="B48" s="74">
        <f t="shared" ca="1" si="1"/>
        <v>7</v>
      </c>
      <c r="C48" s="75"/>
      <c r="D48" s="76"/>
      <c r="E48" s="23"/>
      <c r="F48" s="23"/>
      <c r="G48" s="77"/>
    </row>
    <row r="49" spans="2:7" x14ac:dyDescent="0.25">
      <c r="B49" s="74">
        <f t="shared" ca="1" si="1"/>
        <v>8</v>
      </c>
      <c r="C49" s="75"/>
      <c r="D49" s="76"/>
      <c r="E49" s="23"/>
      <c r="F49" s="23"/>
      <c r="G49" s="77"/>
    </row>
    <row r="50" spans="2:7" x14ac:dyDescent="0.25">
      <c r="B50" s="74">
        <f t="shared" ca="1" si="1"/>
        <v>9</v>
      </c>
      <c r="C50" s="75"/>
      <c r="D50" s="76"/>
      <c r="E50" s="23"/>
      <c r="F50" s="23"/>
      <c r="G50" s="77"/>
    </row>
    <row r="51" spans="2:7" x14ac:dyDescent="0.25">
      <c r="B51" s="74">
        <f t="shared" ca="1" si="1"/>
        <v>10</v>
      </c>
      <c r="C51" s="75"/>
      <c r="D51" s="76"/>
      <c r="E51" s="23"/>
      <c r="F51" s="23"/>
      <c r="G51" s="77"/>
    </row>
    <row r="52" spans="2:7" x14ac:dyDescent="0.25">
      <c r="B52" s="74">
        <f t="shared" ca="1" si="1"/>
        <v>11</v>
      </c>
      <c r="C52" s="75"/>
      <c r="D52" s="76"/>
      <c r="E52" s="23"/>
      <c r="F52" s="23"/>
      <c r="G52" s="77"/>
    </row>
    <row r="53" spans="2:7" x14ac:dyDescent="0.25">
      <c r="B53" s="74">
        <f t="shared" ca="1" si="1"/>
        <v>12</v>
      </c>
      <c r="C53" s="75"/>
      <c r="D53" s="76"/>
      <c r="E53" s="23"/>
      <c r="F53" s="23"/>
      <c r="G53" s="77"/>
    </row>
    <row r="54" spans="2:7" x14ac:dyDescent="0.25">
      <c r="B54" s="74">
        <f t="shared" ca="1" si="1"/>
        <v>13</v>
      </c>
      <c r="C54" s="75"/>
      <c r="D54" s="76"/>
      <c r="E54" s="23"/>
      <c r="F54" s="23"/>
      <c r="G54" s="77"/>
    </row>
    <row r="55" spans="2:7" x14ac:dyDescent="0.25">
      <c r="B55" s="74">
        <f t="shared" ca="1" si="1"/>
        <v>14</v>
      </c>
      <c r="C55" s="75"/>
      <c r="D55" s="76"/>
      <c r="E55" s="23"/>
      <c r="F55" s="23"/>
      <c r="G55" s="77"/>
    </row>
    <row r="56" spans="2:7" x14ac:dyDescent="0.25">
      <c r="B56" s="74">
        <f t="shared" ca="1" si="1"/>
        <v>15</v>
      </c>
      <c r="C56" s="75"/>
      <c r="D56" s="76"/>
      <c r="E56" s="23"/>
      <c r="F56" s="23"/>
      <c r="G56" s="77"/>
    </row>
    <row r="57" spans="2:7" x14ac:dyDescent="0.25">
      <c r="B57" s="74">
        <f t="shared" ca="1" si="1"/>
        <v>16</v>
      </c>
      <c r="C57" s="75"/>
      <c r="D57" s="76"/>
      <c r="E57" s="23"/>
      <c r="F57" s="23"/>
      <c r="G57" s="77"/>
    </row>
    <row r="58" spans="2:7" x14ac:dyDescent="0.25">
      <c r="B58" s="74">
        <f t="shared" ca="1" si="1"/>
        <v>17</v>
      </c>
      <c r="C58" s="75"/>
      <c r="D58" s="76"/>
      <c r="E58" s="23"/>
      <c r="F58" s="23"/>
      <c r="G58" s="77"/>
    </row>
    <row r="59" spans="2:7" x14ac:dyDescent="0.25">
      <c r="B59" s="74">
        <f t="shared" ca="1" si="1"/>
        <v>18</v>
      </c>
      <c r="C59" s="75"/>
      <c r="D59" s="76"/>
      <c r="E59" s="23"/>
      <c r="F59" s="23"/>
      <c r="G59" s="77"/>
    </row>
    <row r="60" spans="2:7" x14ac:dyDescent="0.25">
      <c r="B60" s="74">
        <f t="shared" ca="1" si="1"/>
        <v>19</v>
      </c>
      <c r="C60" s="75"/>
      <c r="D60" s="76"/>
      <c r="E60" s="23"/>
      <c r="F60" s="23"/>
      <c r="G60" s="77"/>
    </row>
    <row r="61" spans="2:7" x14ac:dyDescent="0.25">
      <c r="B61" s="74">
        <f t="shared" ca="1" si="1"/>
        <v>20</v>
      </c>
      <c r="C61" s="75"/>
      <c r="D61" s="76"/>
      <c r="E61" s="23"/>
      <c r="F61" s="23"/>
      <c r="G61" s="77"/>
    </row>
    <row r="62" spans="2:7" x14ac:dyDescent="0.25">
      <c r="B62" s="74">
        <f t="shared" ca="1" si="1"/>
        <v>21</v>
      </c>
      <c r="C62" s="75"/>
      <c r="D62" s="76"/>
      <c r="E62" s="23"/>
      <c r="F62" s="23"/>
      <c r="G62" s="77"/>
    </row>
    <row r="63" spans="2:7" x14ac:dyDescent="0.25">
      <c r="B63" s="74">
        <f t="shared" ca="1" si="1"/>
        <v>22</v>
      </c>
      <c r="C63" s="75"/>
      <c r="D63" s="76"/>
      <c r="E63" s="23"/>
      <c r="F63" s="23"/>
      <c r="G63" s="77"/>
    </row>
    <row r="64" spans="2:7" x14ac:dyDescent="0.25">
      <c r="B64" s="74">
        <f t="shared" ca="1" si="1"/>
        <v>23</v>
      </c>
      <c r="C64" s="75"/>
      <c r="D64" s="76"/>
      <c r="E64" s="23"/>
      <c r="F64" s="23"/>
      <c r="G64" s="77"/>
    </row>
    <row r="65" spans="2:7" x14ac:dyDescent="0.25">
      <c r="B65" s="74">
        <f t="shared" ca="1" si="1"/>
        <v>24</v>
      </c>
      <c r="C65" s="75"/>
      <c r="D65" s="76"/>
      <c r="E65" s="23"/>
      <c r="F65" s="23"/>
      <c r="G65" s="77"/>
    </row>
    <row r="66" spans="2:7" x14ac:dyDescent="0.25">
      <c r="B66" s="74">
        <f t="shared" ca="1" si="1"/>
        <v>25</v>
      </c>
      <c r="C66" s="75"/>
      <c r="D66" s="76"/>
      <c r="E66" s="23"/>
      <c r="F66" s="23"/>
      <c r="G66" s="77"/>
    </row>
    <row r="67" spans="2:7" x14ac:dyDescent="0.25">
      <c r="B67" s="74">
        <f t="shared" ca="1" si="1"/>
        <v>26</v>
      </c>
      <c r="C67" s="75"/>
      <c r="D67" s="76"/>
      <c r="E67" s="23"/>
      <c r="F67" s="23"/>
      <c r="G67" s="77"/>
    </row>
    <row r="68" spans="2:7" x14ac:dyDescent="0.25">
      <c r="B68" s="74">
        <f t="shared" ca="1" si="1"/>
        <v>27</v>
      </c>
      <c r="C68" s="75"/>
      <c r="D68" s="76"/>
      <c r="E68" s="23"/>
      <c r="F68" s="23"/>
      <c r="G68" s="77"/>
    </row>
    <row r="69" spans="2:7" x14ac:dyDescent="0.25">
      <c r="B69" s="74">
        <f t="shared" ca="1" si="1"/>
        <v>28</v>
      </c>
      <c r="C69" s="75"/>
      <c r="D69" s="76"/>
      <c r="E69" s="23"/>
      <c r="F69" s="23"/>
      <c r="G69" s="77"/>
    </row>
    <row r="70" spans="2:7" x14ac:dyDescent="0.25">
      <c r="B70" s="74">
        <f t="shared" ca="1" si="1"/>
        <v>29</v>
      </c>
      <c r="C70" s="76"/>
      <c r="D70" s="76"/>
      <c r="E70" s="23"/>
      <c r="F70" s="23"/>
      <c r="G70" s="77"/>
    </row>
    <row r="71" spans="2:7" x14ac:dyDescent="0.25">
      <c r="B71" s="85">
        <f t="shared" ca="1" si="1"/>
        <v>30</v>
      </c>
      <c r="C71" s="86"/>
      <c r="D71" s="86"/>
      <c r="E71" s="87"/>
      <c r="F71" s="87"/>
      <c r="G71" s="84"/>
    </row>
    <row r="72" spans="2:7" x14ac:dyDescent="0.25">
      <c r="B72" s="6"/>
      <c r="C72" s="9"/>
      <c r="G72" s="10"/>
    </row>
    <row r="73" spans="2:7" x14ac:dyDescent="0.25">
      <c r="E73" s="4"/>
      <c r="F73" s="101" t="str">
        <f>F38</f>
        <v>Sędzia Główny</v>
      </c>
      <c r="G73" s="101"/>
    </row>
    <row r="74" spans="2:7" x14ac:dyDescent="0.25">
      <c r="E74" s="4"/>
      <c r="F74" s="101" t="str">
        <f>F39</f>
        <v>Imię Nazwisko</v>
      </c>
      <c r="G74" s="101"/>
    </row>
    <row r="75" spans="2:7" x14ac:dyDescent="0.25">
      <c r="B75" s="5" t="s">
        <v>21</v>
      </c>
      <c r="E75" s="96">
        <f ca="1">NOW()</f>
        <v>45438.680628587965</v>
      </c>
      <c r="F75" s="96"/>
    </row>
    <row r="76" spans="2:7" x14ac:dyDescent="0.25">
      <c r="B76" s="39" t="s">
        <v>13</v>
      </c>
      <c r="C76" s="40" t="s">
        <v>0</v>
      </c>
      <c r="D76" s="72" t="s">
        <v>1</v>
      </c>
      <c r="E76" s="40" t="s">
        <v>24</v>
      </c>
      <c r="F76" s="73" t="s">
        <v>27</v>
      </c>
    </row>
    <row r="77" spans="2:7" x14ac:dyDescent="0.25">
      <c r="B77" s="74">
        <f t="shared" ref="B77:B86" ca="1" si="2">IFERROR(VALUE(OFFSET(B77,-1,0)),0)+1</f>
        <v>1</v>
      </c>
      <c r="C77" s="23"/>
      <c r="D77" s="76"/>
      <c r="E77" s="25"/>
      <c r="F77" s="88"/>
    </row>
    <row r="78" spans="2:7" x14ac:dyDescent="0.25">
      <c r="B78" s="74">
        <f t="shared" ca="1" si="2"/>
        <v>2</v>
      </c>
      <c r="C78" s="23"/>
      <c r="D78" s="76"/>
      <c r="E78" s="25"/>
      <c r="F78" s="88"/>
    </row>
    <row r="79" spans="2:7" x14ac:dyDescent="0.25">
      <c r="B79" s="74">
        <f t="shared" ca="1" si="2"/>
        <v>3</v>
      </c>
      <c r="C79" s="23"/>
      <c r="D79" s="76"/>
      <c r="E79" s="25"/>
      <c r="F79" s="88"/>
    </row>
    <row r="80" spans="2:7" x14ac:dyDescent="0.25">
      <c r="B80" s="74">
        <f t="shared" ca="1" si="2"/>
        <v>4</v>
      </c>
      <c r="C80" s="23"/>
      <c r="D80" s="76"/>
      <c r="E80" s="25"/>
      <c r="F80" s="88"/>
    </row>
    <row r="81" spans="2:6" x14ac:dyDescent="0.25">
      <c r="B81" s="74">
        <f t="shared" ca="1" si="2"/>
        <v>5</v>
      </c>
      <c r="C81" s="23"/>
      <c r="D81" s="76"/>
      <c r="E81" s="25"/>
      <c r="F81" s="88"/>
    </row>
    <row r="82" spans="2:6" x14ac:dyDescent="0.25">
      <c r="B82" s="74">
        <f t="shared" ca="1" si="2"/>
        <v>6</v>
      </c>
      <c r="C82" s="23"/>
      <c r="D82" s="76"/>
      <c r="E82" s="25"/>
      <c r="F82" s="88"/>
    </row>
    <row r="83" spans="2:6" x14ac:dyDescent="0.25">
      <c r="B83" s="74">
        <f t="shared" ca="1" si="2"/>
        <v>7</v>
      </c>
      <c r="C83" s="23"/>
      <c r="D83" s="76"/>
      <c r="E83" s="25"/>
      <c r="F83" s="88"/>
    </row>
    <row r="84" spans="2:6" x14ac:dyDescent="0.25">
      <c r="B84" s="74">
        <f t="shared" ca="1" si="2"/>
        <v>8</v>
      </c>
      <c r="C84" s="23"/>
      <c r="D84" s="76"/>
      <c r="E84" s="25"/>
      <c r="F84" s="88"/>
    </row>
    <row r="85" spans="2:6" x14ac:dyDescent="0.25">
      <c r="B85" s="74">
        <f t="shared" ca="1" si="2"/>
        <v>9</v>
      </c>
      <c r="C85" s="23"/>
      <c r="D85" s="76"/>
      <c r="E85" s="25"/>
      <c r="F85" s="88"/>
    </row>
    <row r="86" spans="2:6" x14ac:dyDescent="0.25">
      <c r="B86" s="85">
        <f t="shared" ca="1" si="2"/>
        <v>10</v>
      </c>
      <c r="C86" s="87"/>
      <c r="D86" s="86"/>
      <c r="E86" s="89"/>
      <c r="F86" s="90"/>
    </row>
    <row r="88" spans="2:6" ht="15" customHeight="1" x14ac:dyDescent="0.25">
      <c r="F88" s="2" t="str">
        <f>F38</f>
        <v>Sędzia Główny</v>
      </c>
    </row>
    <row r="89" spans="2:6" x14ac:dyDescent="0.25">
      <c r="F89" s="2" t="str">
        <f>F39</f>
        <v>Imię Nazwisko</v>
      </c>
    </row>
    <row r="90" spans="2:6" x14ac:dyDescent="0.25">
      <c r="B90" s="5" t="s">
        <v>22</v>
      </c>
      <c r="E90" s="96">
        <f ca="1">NOW()</f>
        <v>45438.680628587965</v>
      </c>
      <c r="F90" s="96"/>
    </row>
    <row r="91" spans="2:6" x14ac:dyDescent="0.25">
      <c r="B91" s="91" t="s">
        <v>13</v>
      </c>
      <c r="C91" s="40" t="s">
        <v>0</v>
      </c>
      <c r="D91" s="72" t="s">
        <v>1</v>
      </c>
      <c r="E91" s="40" t="s">
        <v>24</v>
      </c>
      <c r="F91" s="73" t="s">
        <v>27</v>
      </c>
    </row>
    <row r="92" spans="2:6" x14ac:dyDescent="0.25">
      <c r="B92" s="74">
        <f t="shared" ref="B92:B101" ca="1" si="3">IFERROR(VALUE(OFFSET(B92,-1,0)),0)+1</f>
        <v>1</v>
      </c>
      <c r="C92" s="33"/>
      <c r="D92" s="92"/>
      <c r="E92" s="31"/>
      <c r="F92" s="93"/>
    </row>
    <row r="93" spans="2:6" x14ac:dyDescent="0.25">
      <c r="B93" s="74">
        <f t="shared" ca="1" si="3"/>
        <v>2</v>
      </c>
      <c r="C93" s="33"/>
      <c r="D93" s="92"/>
      <c r="E93" s="31"/>
      <c r="F93" s="93"/>
    </row>
    <row r="94" spans="2:6" x14ac:dyDescent="0.25">
      <c r="B94" s="74">
        <f t="shared" ca="1" si="3"/>
        <v>3</v>
      </c>
      <c r="C94" s="33"/>
      <c r="D94" s="92"/>
      <c r="E94" s="31"/>
      <c r="F94" s="93"/>
    </row>
    <row r="95" spans="2:6" x14ac:dyDescent="0.25">
      <c r="B95" s="74">
        <f t="shared" ca="1" si="3"/>
        <v>4</v>
      </c>
      <c r="C95" s="33"/>
      <c r="D95" s="92"/>
      <c r="E95" s="31"/>
      <c r="F95" s="93"/>
    </row>
    <row r="96" spans="2:6" x14ac:dyDescent="0.25">
      <c r="B96" s="74">
        <f t="shared" ca="1" si="3"/>
        <v>5</v>
      </c>
      <c r="C96" s="33"/>
      <c r="D96" s="92"/>
      <c r="E96" s="31"/>
      <c r="F96" s="93"/>
    </row>
    <row r="97" spans="2:6" x14ac:dyDescent="0.25">
      <c r="B97" s="74">
        <f t="shared" ca="1" si="3"/>
        <v>6</v>
      </c>
      <c r="C97" s="33"/>
      <c r="D97" s="92"/>
      <c r="E97" s="31"/>
      <c r="F97" s="93"/>
    </row>
    <row r="98" spans="2:6" x14ac:dyDescent="0.25">
      <c r="B98" s="74">
        <f t="shared" ca="1" si="3"/>
        <v>7</v>
      </c>
      <c r="C98" s="33"/>
      <c r="D98" s="92"/>
      <c r="E98" s="31"/>
      <c r="F98" s="93"/>
    </row>
    <row r="99" spans="2:6" x14ac:dyDescent="0.25">
      <c r="B99" s="74">
        <f t="shared" ca="1" si="3"/>
        <v>8</v>
      </c>
      <c r="C99" s="33"/>
      <c r="D99" s="92"/>
      <c r="E99" s="31"/>
      <c r="F99" s="93"/>
    </row>
    <row r="100" spans="2:6" x14ac:dyDescent="0.25">
      <c r="B100" s="74">
        <f t="shared" ca="1" si="3"/>
        <v>9</v>
      </c>
      <c r="C100" s="33"/>
      <c r="D100" s="92"/>
      <c r="E100" s="31"/>
      <c r="F100" s="93"/>
    </row>
    <row r="101" spans="2:6" x14ac:dyDescent="0.25">
      <c r="B101" s="85">
        <f t="shared" ca="1" si="3"/>
        <v>10</v>
      </c>
      <c r="C101" s="54"/>
      <c r="D101" s="94"/>
      <c r="E101" s="48"/>
      <c r="F101" s="95"/>
    </row>
    <row r="103" spans="2:6" ht="15" customHeight="1" x14ac:dyDescent="0.25">
      <c r="F103" s="2" t="str">
        <f>F38</f>
        <v>Sędzia Główny</v>
      </c>
    </row>
    <row r="104" spans="2:6" x14ac:dyDescent="0.25">
      <c r="F104" s="2" t="str">
        <f>F39</f>
        <v>Imię Nazwisko</v>
      </c>
    </row>
    <row r="105" spans="2:6" x14ac:dyDescent="0.25">
      <c r="B105" s="5" t="s">
        <v>23</v>
      </c>
      <c r="E105" s="96">
        <f ca="1">NOW()</f>
        <v>45438.680628587965</v>
      </c>
      <c r="F105" s="96"/>
    </row>
    <row r="106" spans="2:6" x14ac:dyDescent="0.25">
      <c r="B106" s="91" t="s">
        <v>13</v>
      </c>
      <c r="C106" s="40" t="s">
        <v>0</v>
      </c>
      <c r="D106" s="72" t="s">
        <v>1</v>
      </c>
      <c r="E106" s="40" t="s">
        <v>24</v>
      </c>
      <c r="F106" s="73" t="s">
        <v>27</v>
      </c>
    </row>
    <row r="107" spans="2:6" x14ac:dyDescent="0.25">
      <c r="B107" s="74">
        <f t="shared" ref="B107:B116" ca="1" si="4">IFERROR(VALUE(OFFSET(B107,-1,0)),0)+1</f>
        <v>1</v>
      </c>
      <c r="C107" s="33"/>
      <c r="D107" s="92"/>
      <c r="E107" s="31"/>
      <c r="F107" s="93"/>
    </row>
    <row r="108" spans="2:6" x14ac:dyDescent="0.25">
      <c r="B108" s="74">
        <f t="shared" ca="1" si="4"/>
        <v>2</v>
      </c>
      <c r="C108" s="33"/>
      <c r="D108" s="92"/>
      <c r="E108" s="31"/>
      <c r="F108" s="93"/>
    </row>
    <row r="109" spans="2:6" x14ac:dyDescent="0.25">
      <c r="B109" s="74">
        <f t="shared" ca="1" si="4"/>
        <v>3</v>
      </c>
      <c r="C109" s="33"/>
      <c r="D109" s="92"/>
      <c r="E109" s="31"/>
      <c r="F109" s="93"/>
    </row>
    <row r="110" spans="2:6" x14ac:dyDescent="0.25">
      <c r="B110" s="74">
        <f t="shared" ca="1" si="4"/>
        <v>4</v>
      </c>
      <c r="C110" s="33"/>
      <c r="D110" s="92"/>
      <c r="E110" s="31"/>
      <c r="F110" s="93"/>
    </row>
    <row r="111" spans="2:6" x14ac:dyDescent="0.25">
      <c r="B111" s="74">
        <f t="shared" ca="1" si="4"/>
        <v>5</v>
      </c>
      <c r="C111" s="33"/>
      <c r="D111" s="92"/>
      <c r="E111" s="31"/>
      <c r="F111" s="93"/>
    </row>
    <row r="112" spans="2:6" x14ac:dyDescent="0.25">
      <c r="B112" s="74">
        <f t="shared" ca="1" si="4"/>
        <v>6</v>
      </c>
      <c r="C112" s="33"/>
      <c r="D112" s="92"/>
      <c r="E112" s="31"/>
      <c r="F112" s="93"/>
    </row>
    <row r="113" spans="2:6" x14ac:dyDescent="0.25">
      <c r="B113" s="74">
        <f t="shared" ca="1" si="4"/>
        <v>7</v>
      </c>
      <c r="C113" s="33"/>
      <c r="D113" s="92"/>
      <c r="E113" s="31"/>
      <c r="F113" s="93"/>
    </row>
    <row r="114" spans="2:6" x14ac:dyDescent="0.25">
      <c r="B114" s="74">
        <f t="shared" ca="1" si="4"/>
        <v>8</v>
      </c>
      <c r="C114" s="33"/>
      <c r="D114" s="92"/>
      <c r="E114" s="31"/>
      <c r="F114" s="93"/>
    </row>
    <row r="115" spans="2:6" x14ac:dyDescent="0.25">
      <c r="B115" s="74">
        <f t="shared" ca="1" si="4"/>
        <v>9</v>
      </c>
      <c r="C115" s="33"/>
      <c r="D115" s="92"/>
      <c r="E115" s="31"/>
      <c r="F115" s="93"/>
    </row>
    <row r="116" spans="2:6" x14ac:dyDescent="0.25">
      <c r="B116" s="85">
        <f t="shared" ca="1" si="4"/>
        <v>10</v>
      </c>
      <c r="C116" s="54"/>
      <c r="D116" s="94"/>
      <c r="E116" s="48"/>
      <c r="F116" s="95"/>
    </row>
    <row r="118" spans="2:6" ht="15" customHeight="1" x14ac:dyDescent="0.25">
      <c r="F118" s="2" t="str">
        <f>F38</f>
        <v>Sędzia Główny</v>
      </c>
    </row>
    <row r="119" spans="2:6" x14ac:dyDescent="0.25">
      <c r="F119" s="2" t="str">
        <f>F39</f>
        <v>Imię Nazwisko</v>
      </c>
    </row>
    <row r="120" spans="2:6" x14ac:dyDescent="0.25">
      <c r="B120" s="5" t="s">
        <v>25</v>
      </c>
      <c r="E120" s="96">
        <f ca="1">NOW()</f>
        <v>45438.680628587965</v>
      </c>
      <c r="F120" s="96"/>
    </row>
    <row r="121" spans="2:6" x14ac:dyDescent="0.25">
      <c r="B121" s="91" t="s">
        <v>13</v>
      </c>
      <c r="C121" s="40" t="s">
        <v>0</v>
      </c>
      <c r="D121" s="72" t="s">
        <v>1</v>
      </c>
      <c r="E121" s="40" t="s">
        <v>24</v>
      </c>
      <c r="F121" s="73" t="s">
        <v>27</v>
      </c>
    </row>
    <row r="122" spans="2:6" x14ac:dyDescent="0.25">
      <c r="B122" s="74">
        <f t="shared" ref="B122:B131" ca="1" si="5">IFERROR(VALUE(OFFSET(B122,-1,0)),0)+1</f>
        <v>1</v>
      </c>
      <c r="C122" s="33"/>
      <c r="D122" s="92"/>
      <c r="E122" s="31"/>
      <c r="F122" s="93"/>
    </row>
    <row r="123" spans="2:6" x14ac:dyDescent="0.25">
      <c r="B123" s="74">
        <f t="shared" ca="1" si="5"/>
        <v>2</v>
      </c>
      <c r="C123" s="33"/>
      <c r="D123" s="92"/>
      <c r="E123" s="31"/>
      <c r="F123" s="93"/>
    </row>
    <row r="124" spans="2:6" x14ac:dyDescent="0.25">
      <c r="B124" s="74">
        <f t="shared" ca="1" si="5"/>
        <v>3</v>
      </c>
      <c r="C124" s="33"/>
      <c r="D124" s="92"/>
      <c r="E124" s="31"/>
      <c r="F124" s="93"/>
    </row>
    <row r="125" spans="2:6" x14ac:dyDescent="0.25">
      <c r="B125" s="74">
        <f t="shared" ca="1" si="5"/>
        <v>4</v>
      </c>
      <c r="C125" s="33"/>
      <c r="D125" s="92"/>
      <c r="E125" s="31"/>
      <c r="F125" s="93"/>
    </row>
    <row r="126" spans="2:6" x14ac:dyDescent="0.25">
      <c r="B126" s="74">
        <f t="shared" ca="1" si="5"/>
        <v>5</v>
      </c>
      <c r="C126" s="33"/>
      <c r="D126" s="92"/>
      <c r="E126" s="31"/>
      <c r="F126" s="93"/>
    </row>
    <row r="127" spans="2:6" x14ac:dyDescent="0.25">
      <c r="B127" s="74">
        <f t="shared" ca="1" si="5"/>
        <v>6</v>
      </c>
      <c r="C127" s="33"/>
      <c r="D127" s="92"/>
      <c r="E127" s="31"/>
      <c r="F127" s="93"/>
    </row>
    <row r="128" spans="2:6" x14ac:dyDescent="0.25">
      <c r="B128" s="74">
        <f t="shared" ca="1" si="5"/>
        <v>7</v>
      </c>
      <c r="C128" s="33"/>
      <c r="D128" s="92"/>
      <c r="E128" s="31"/>
      <c r="F128" s="93"/>
    </row>
    <row r="129" spans="2:7" x14ac:dyDescent="0.25">
      <c r="B129" s="74">
        <f t="shared" ca="1" si="5"/>
        <v>8</v>
      </c>
      <c r="C129" s="33"/>
      <c r="D129" s="92"/>
      <c r="E129" s="31"/>
      <c r="F129" s="93"/>
    </row>
    <row r="130" spans="2:7" x14ac:dyDescent="0.25">
      <c r="B130" s="74">
        <f t="shared" ca="1" si="5"/>
        <v>9</v>
      </c>
      <c r="C130" s="33"/>
      <c r="D130" s="92"/>
      <c r="E130" s="31"/>
      <c r="F130" s="93"/>
    </row>
    <row r="131" spans="2:7" x14ac:dyDescent="0.25">
      <c r="B131" s="85">
        <f t="shared" ca="1" si="5"/>
        <v>10</v>
      </c>
      <c r="C131" s="54"/>
      <c r="D131" s="94"/>
      <c r="E131" s="48"/>
      <c r="F131" s="95"/>
    </row>
    <row r="133" spans="2:7" ht="15" customHeight="1" x14ac:dyDescent="0.25">
      <c r="F133" s="2" t="str">
        <f>F38</f>
        <v>Sędzia Główny</v>
      </c>
    </row>
    <row r="134" spans="2:7" x14ac:dyDescent="0.25">
      <c r="F134" s="2" t="str">
        <f>F39</f>
        <v>Imię Nazwisko</v>
      </c>
    </row>
    <row r="135" spans="2:7" x14ac:dyDescent="0.25">
      <c r="B135" s="5" t="s">
        <v>26</v>
      </c>
      <c r="E135" s="96">
        <f ca="1">NOW()</f>
        <v>45438.680628587965</v>
      </c>
      <c r="F135" s="96"/>
    </row>
    <row r="136" spans="2:7" x14ac:dyDescent="0.25">
      <c r="B136" s="91" t="s">
        <v>13</v>
      </c>
      <c r="C136" s="40" t="s">
        <v>0</v>
      </c>
      <c r="D136" s="72" t="s">
        <v>1</v>
      </c>
      <c r="E136" s="40" t="s">
        <v>24</v>
      </c>
      <c r="F136" s="73" t="s">
        <v>27</v>
      </c>
      <c r="G136"/>
    </row>
    <row r="137" spans="2:7" x14ac:dyDescent="0.25">
      <c r="B137" s="74">
        <f t="shared" ref="B137:B146" ca="1" si="6">IFERROR(VALUE(OFFSET(B137,-1,0)),0)+1</f>
        <v>1</v>
      </c>
      <c r="C137" s="33"/>
      <c r="D137" s="92"/>
      <c r="E137" s="31"/>
      <c r="F137" s="93"/>
      <c r="G137"/>
    </row>
    <row r="138" spans="2:7" x14ac:dyDescent="0.25">
      <c r="B138" s="74">
        <f t="shared" ca="1" si="6"/>
        <v>2</v>
      </c>
      <c r="C138" s="33"/>
      <c r="D138" s="92"/>
      <c r="E138" s="31"/>
      <c r="F138" s="93"/>
      <c r="G138"/>
    </row>
    <row r="139" spans="2:7" x14ac:dyDescent="0.25">
      <c r="B139" s="74">
        <f t="shared" ca="1" si="6"/>
        <v>3</v>
      </c>
      <c r="C139" s="33"/>
      <c r="D139" s="92"/>
      <c r="E139" s="31"/>
      <c r="F139" s="93"/>
      <c r="G139"/>
    </row>
    <row r="140" spans="2:7" x14ac:dyDescent="0.25">
      <c r="B140" s="74">
        <f t="shared" ca="1" si="6"/>
        <v>4</v>
      </c>
      <c r="C140" s="33"/>
      <c r="D140" s="92"/>
      <c r="E140" s="31"/>
      <c r="F140" s="93"/>
      <c r="G140"/>
    </row>
    <row r="141" spans="2:7" x14ac:dyDescent="0.25">
      <c r="B141" s="74">
        <f t="shared" ca="1" si="6"/>
        <v>5</v>
      </c>
      <c r="C141" s="33"/>
      <c r="D141" s="92"/>
      <c r="E141" s="31"/>
      <c r="F141" s="93"/>
      <c r="G141"/>
    </row>
    <row r="142" spans="2:7" x14ac:dyDescent="0.25">
      <c r="B142" s="74">
        <f t="shared" ca="1" si="6"/>
        <v>6</v>
      </c>
      <c r="C142" s="33"/>
      <c r="D142" s="92"/>
      <c r="E142" s="31"/>
      <c r="F142" s="93"/>
      <c r="G142"/>
    </row>
    <row r="143" spans="2:7" x14ac:dyDescent="0.25">
      <c r="B143" s="74">
        <f t="shared" ca="1" si="6"/>
        <v>7</v>
      </c>
      <c r="C143" s="33"/>
      <c r="D143" s="92"/>
      <c r="E143" s="31"/>
      <c r="F143" s="93"/>
      <c r="G143"/>
    </row>
    <row r="144" spans="2:7" x14ac:dyDescent="0.25">
      <c r="B144" s="74">
        <f t="shared" ca="1" si="6"/>
        <v>8</v>
      </c>
      <c r="C144" s="33"/>
      <c r="D144" s="92"/>
      <c r="E144" s="31"/>
      <c r="F144" s="93"/>
      <c r="G144"/>
    </row>
    <row r="145" spans="2:7" x14ac:dyDescent="0.25">
      <c r="B145" s="74">
        <f t="shared" ca="1" si="6"/>
        <v>9</v>
      </c>
      <c r="C145" s="33"/>
      <c r="D145" s="92"/>
      <c r="E145" s="31"/>
      <c r="F145" s="93"/>
      <c r="G145"/>
    </row>
    <row r="146" spans="2:7" x14ac:dyDescent="0.25">
      <c r="B146" s="85">
        <f t="shared" ca="1" si="6"/>
        <v>10</v>
      </c>
      <c r="C146" s="54"/>
      <c r="D146" s="94"/>
      <c r="E146" s="48"/>
      <c r="F146" s="95"/>
      <c r="G146"/>
    </row>
    <row r="148" spans="2:7" ht="15" customHeight="1" x14ac:dyDescent="0.25">
      <c r="F148" s="2" t="str">
        <f>F38</f>
        <v>Sędzia Główny</v>
      </c>
    </row>
    <row r="149" spans="2:7" x14ac:dyDescent="0.25">
      <c r="F149" s="2" t="str">
        <f>F39</f>
        <v>Imię Nazwisko</v>
      </c>
    </row>
    <row r="150" spans="2:7" x14ac:dyDescent="0.25">
      <c r="B150" s="5" t="s">
        <v>28</v>
      </c>
      <c r="E150" s="96">
        <f ca="1">NOW()</f>
        <v>45438.680628587965</v>
      </c>
      <c r="F150" s="96"/>
    </row>
    <row r="151" spans="2:7" x14ac:dyDescent="0.25">
      <c r="B151" s="91" t="s">
        <v>13</v>
      </c>
      <c r="C151" s="40" t="s">
        <v>0</v>
      </c>
      <c r="D151" s="72" t="s">
        <v>1</v>
      </c>
      <c r="E151" s="40" t="s">
        <v>24</v>
      </c>
      <c r="F151" s="73" t="s">
        <v>27</v>
      </c>
    </row>
    <row r="152" spans="2:7" x14ac:dyDescent="0.25">
      <c r="B152" s="74">
        <f t="shared" ref="B152:B161" ca="1" si="7">IFERROR(VALUE(OFFSET(B152,-1,0)),0)+1</f>
        <v>1</v>
      </c>
      <c r="C152" s="33"/>
      <c r="D152" s="92"/>
      <c r="E152" s="31"/>
      <c r="F152" s="93"/>
    </row>
    <row r="153" spans="2:7" x14ac:dyDescent="0.25">
      <c r="B153" s="74">
        <f t="shared" ca="1" si="7"/>
        <v>2</v>
      </c>
      <c r="C153" s="33"/>
      <c r="D153" s="92"/>
      <c r="E153" s="31"/>
      <c r="F153" s="93"/>
    </row>
    <row r="154" spans="2:7" x14ac:dyDescent="0.25">
      <c r="B154" s="74">
        <f t="shared" ca="1" si="7"/>
        <v>3</v>
      </c>
      <c r="C154" s="33"/>
      <c r="D154" s="92"/>
      <c r="E154" s="31"/>
      <c r="F154" s="93"/>
    </row>
    <row r="155" spans="2:7" x14ac:dyDescent="0.25">
      <c r="B155" s="74">
        <f t="shared" ca="1" si="7"/>
        <v>4</v>
      </c>
      <c r="C155" s="33"/>
      <c r="D155" s="92"/>
      <c r="E155" s="31"/>
      <c r="F155" s="93"/>
    </row>
    <row r="156" spans="2:7" x14ac:dyDescent="0.25">
      <c r="B156" s="74">
        <f t="shared" ca="1" si="7"/>
        <v>5</v>
      </c>
      <c r="C156" s="33"/>
      <c r="D156" s="92"/>
      <c r="E156" s="31"/>
      <c r="F156" s="93"/>
    </row>
    <row r="157" spans="2:7" x14ac:dyDescent="0.25">
      <c r="B157" s="74">
        <f t="shared" ca="1" si="7"/>
        <v>6</v>
      </c>
      <c r="C157" s="33"/>
      <c r="D157" s="92"/>
      <c r="E157" s="31"/>
      <c r="F157" s="93"/>
    </row>
    <row r="158" spans="2:7" x14ac:dyDescent="0.25">
      <c r="B158" s="74">
        <f t="shared" ca="1" si="7"/>
        <v>7</v>
      </c>
      <c r="C158" s="33"/>
      <c r="D158" s="92"/>
      <c r="E158" s="31"/>
      <c r="F158" s="93"/>
    </row>
    <row r="159" spans="2:7" x14ac:dyDescent="0.25">
      <c r="B159" s="74">
        <f t="shared" ca="1" si="7"/>
        <v>8</v>
      </c>
      <c r="C159" s="33"/>
      <c r="D159" s="92"/>
      <c r="E159" s="31"/>
      <c r="F159" s="93"/>
    </row>
    <row r="160" spans="2:7" x14ac:dyDescent="0.25">
      <c r="B160" s="74">
        <f t="shared" ca="1" si="7"/>
        <v>9</v>
      </c>
      <c r="C160" s="33"/>
      <c r="D160" s="92"/>
      <c r="E160" s="31"/>
      <c r="F160" s="93"/>
    </row>
    <row r="161" spans="2:6" x14ac:dyDescent="0.25">
      <c r="B161" s="85">
        <f t="shared" ca="1" si="7"/>
        <v>10</v>
      </c>
      <c r="C161" s="54"/>
      <c r="D161" s="94"/>
      <c r="E161" s="48"/>
      <c r="F161" s="95"/>
    </row>
    <row r="163" spans="2:6" x14ac:dyDescent="0.25">
      <c r="F163" s="2" t="str">
        <f>F88</f>
        <v>Sędzia Główny</v>
      </c>
    </row>
    <row r="164" spans="2:6" x14ac:dyDescent="0.25">
      <c r="F164" s="2" t="str">
        <f>F89</f>
        <v>Imię Nazwisko</v>
      </c>
    </row>
  </sheetData>
  <mergeCells count="15">
    <mergeCell ref="F40:G40"/>
    <mergeCell ref="F5:G5"/>
    <mergeCell ref="E150:F150"/>
    <mergeCell ref="B1:F1"/>
    <mergeCell ref="B3:F3"/>
    <mergeCell ref="E120:F120"/>
    <mergeCell ref="E135:F135"/>
    <mergeCell ref="E75:F75"/>
    <mergeCell ref="E90:F90"/>
    <mergeCell ref="E105:F105"/>
    <mergeCell ref="B4:F4"/>
    <mergeCell ref="F73:G73"/>
    <mergeCell ref="F74:G74"/>
    <mergeCell ref="F38:G38"/>
    <mergeCell ref="F39:G39"/>
  </mergeCells>
  <printOptions horizontalCentered="1"/>
  <pageMargins left="0.31496062992125984" right="0.27559055118110237" top="0.39370078740157483" bottom="0.39370078740157483" header="0.31496062992125984" footer="0.31496062992125984"/>
  <pageSetup paperSize="9" fitToHeight="0" orientation="portrait" r:id="rId1"/>
  <rowBreaks count="7" manualBreakCount="7">
    <brk id="39" min="1" max="6" man="1"/>
    <brk id="74" min="1" max="5" man="1"/>
    <brk id="89" min="1" max="5" man="1"/>
    <brk id="104" min="1" max="5" man="1"/>
    <brk id="119" min="1" max="5" man="1"/>
    <brk id="134" min="1" max="5" man="1"/>
    <brk id="149" min="1" max="5" man="1"/>
  </rowBreaks>
  <colBreaks count="1" manualBreakCount="1">
    <brk id="1" max="1048575" man="1"/>
  </colBreaks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>
    <pageSetUpPr fitToPage="1"/>
  </sheetPr>
  <dimension ref="B1:AJ43"/>
  <sheetViews>
    <sheetView showGridLines="0" tabSelected="1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E21" sqref="E21"/>
    </sheetView>
  </sheetViews>
  <sheetFormatPr defaultRowHeight="15" x14ac:dyDescent="0.25"/>
  <cols>
    <col min="1" max="1" width="3" style="7" customWidth="1"/>
    <col min="2" max="2" width="7" style="7" customWidth="1"/>
    <col min="3" max="3" width="18.5703125" style="7" customWidth="1"/>
    <col min="4" max="4" width="25.5703125" style="7" customWidth="1"/>
    <col min="5" max="5" width="46" style="2" customWidth="1"/>
    <col min="6" max="6" width="5.85546875" style="7" customWidth="1"/>
    <col min="7" max="8" width="4.7109375" style="7" customWidth="1"/>
    <col min="9" max="9" width="6.5703125" style="7" customWidth="1"/>
    <col min="10" max="11" width="4.7109375" style="7" customWidth="1"/>
    <col min="12" max="12" width="6.5703125" style="7" customWidth="1"/>
    <col min="13" max="14" width="4.7109375" style="7" customWidth="1"/>
    <col min="15" max="15" width="6.5703125" style="7" customWidth="1"/>
    <col min="16" max="17" width="4.7109375" style="7" customWidth="1"/>
    <col min="18" max="18" width="6.5703125" style="7" customWidth="1"/>
    <col min="19" max="20" width="4.7109375" style="7" customWidth="1"/>
    <col min="21" max="21" width="6.5703125" style="7" customWidth="1"/>
    <col min="22" max="23" width="4.5703125" style="7" customWidth="1"/>
    <col min="24" max="24" width="6.5703125" style="7" customWidth="1"/>
    <col min="25" max="26" width="4.7109375" style="7" customWidth="1"/>
    <col min="27" max="27" width="6.5703125" style="7" customWidth="1"/>
    <col min="28" max="29" width="4.7109375" style="7" customWidth="1"/>
    <col min="30" max="30" width="6.5703125" style="7" customWidth="1"/>
    <col min="31" max="32" width="4.7109375" style="7" customWidth="1"/>
    <col min="33" max="33" width="6.5703125" style="7" customWidth="1"/>
    <col min="34" max="34" width="6" style="7" customWidth="1"/>
    <col min="35" max="16384" width="9.140625" style="7"/>
  </cols>
  <sheetData>
    <row r="1" spans="2:36" ht="23.25" customHeight="1" x14ac:dyDescent="0.25">
      <c r="B1" s="98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13"/>
    </row>
    <row r="2" spans="2:36" ht="17.25" customHeight="1" x14ac:dyDescent="0.25">
      <c r="B2" s="103" t="s">
        <v>101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4"/>
    </row>
    <row r="3" spans="2:36" x14ac:dyDescent="0.25">
      <c r="B3" s="101" t="str">
        <f>lista_startowa!B5</f>
        <v>klasa :T - bez żagli dodatkowych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2"/>
    </row>
    <row r="4" spans="2:36" x14ac:dyDescent="0.25">
      <c r="B4" s="5" t="e">
        <f ca="1">_xlfn.CONCAT("data: ",TEXT(NOW(),"rrrr-mm-dd ""godz. ""gg:mm"))</f>
        <v>#NAME?</v>
      </c>
      <c r="C4" s="28"/>
      <c r="D4" s="28"/>
      <c r="E4" s="2" t="s">
        <v>103</v>
      </c>
      <c r="G4" s="15"/>
    </row>
    <row r="5" spans="2:36" x14ac:dyDescent="0.25">
      <c r="G5" s="104" t="s">
        <v>11</v>
      </c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6"/>
      <c r="AH5" s="53"/>
    </row>
    <row r="6" spans="2:36" ht="22.5" customHeight="1" x14ac:dyDescent="0.25">
      <c r="B6" s="19" t="s">
        <v>10</v>
      </c>
      <c r="C6" s="19" t="s">
        <v>1</v>
      </c>
      <c r="D6" s="19" t="s">
        <v>0</v>
      </c>
      <c r="E6" s="19" t="s">
        <v>16</v>
      </c>
      <c r="F6" s="19" t="s">
        <v>32</v>
      </c>
      <c r="G6" s="26" t="s">
        <v>42</v>
      </c>
      <c r="H6" s="19" t="s">
        <v>43</v>
      </c>
      <c r="I6" s="38" t="s">
        <v>33</v>
      </c>
      <c r="J6" s="26" t="s">
        <v>44</v>
      </c>
      <c r="K6" s="19" t="s">
        <v>52</v>
      </c>
      <c r="L6" s="38" t="s">
        <v>34</v>
      </c>
      <c r="M6" s="26" t="s">
        <v>45</v>
      </c>
      <c r="N6" s="19" t="s">
        <v>53</v>
      </c>
      <c r="O6" s="38" t="s">
        <v>35</v>
      </c>
      <c r="P6" s="26" t="s">
        <v>46</v>
      </c>
      <c r="Q6" s="19" t="s">
        <v>54</v>
      </c>
      <c r="R6" s="38" t="s">
        <v>36</v>
      </c>
      <c r="S6" s="26" t="s">
        <v>47</v>
      </c>
      <c r="T6" s="19" t="s">
        <v>55</v>
      </c>
      <c r="U6" s="38" t="s">
        <v>37</v>
      </c>
      <c r="V6" s="26" t="s">
        <v>48</v>
      </c>
      <c r="W6" s="19" t="s">
        <v>56</v>
      </c>
      <c r="X6" s="38" t="s">
        <v>38</v>
      </c>
      <c r="Y6" s="26" t="s">
        <v>49</v>
      </c>
      <c r="Z6" s="19" t="s">
        <v>57</v>
      </c>
      <c r="AA6" s="38" t="s">
        <v>39</v>
      </c>
      <c r="AB6" s="26" t="s">
        <v>50</v>
      </c>
      <c r="AC6" s="19" t="s">
        <v>58</v>
      </c>
      <c r="AD6" s="38" t="s">
        <v>40</v>
      </c>
      <c r="AE6" s="26" t="s">
        <v>51</v>
      </c>
      <c r="AF6" s="19" t="s">
        <v>59</v>
      </c>
      <c r="AG6" s="38" t="s">
        <v>41</v>
      </c>
      <c r="AH6" s="20" t="s">
        <v>9</v>
      </c>
      <c r="AI6" s="20" t="s">
        <v>19</v>
      </c>
      <c r="AJ6" s="37" t="s">
        <v>20</v>
      </c>
    </row>
    <row r="7" spans="2:36" x14ac:dyDescent="0.25">
      <c r="B7" s="21">
        <f t="shared" ref="B7:B36" ca="1" si="0">IFERROR(VALUE(OFFSET(B7,-1,0)),0)+1</f>
        <v>1</v>
      </c>
      <c r="C7" s="22" t="s">
        <v>73</v>
      </c>
      <c r="D7" s="22" t="s">
        <v>85</v>
      </c>
      <c r="E7" s="23" t="s">
        <v>86</v>
      </c>
      <c r="F7" s="22">
        <v>4.6500000000000004</v>
      </c>
      <c r="G7" s="24">
        <v>1.7627314814814814E-2</v>
      </c>
      <c r="H7" s="24">
        <f>IF(WynKl1[[#This Row],[Tr1]]="","",IFERROR(WynKl1[[#This Row],[Tr1]]*3600*(WynKl1[[#This Row],[Vi]]/(SUMIFS(WynKl1[Vi],WynKl1[Tr1],"&gt;00:00:00")/COUNTA(WynKl1[Tr1])))/3600,""))</f>
        <v>1.7885012849419353E-2</v>
      </c>
      <c r="I7" s="25">
        <f>IFERROR(_xlfn.RANK.EQ(WynKl1[[#This Row],[Tsk1]],WynKl1[Tsk1],1),"")</f>
        <v>1</v>
      </c>
      <c r="J7" s="24">
        <v>1.8472222222222223E-2</v>
      </c>
      <c r="K7" s="24">
        <f>IF(WynKl1[[#This Row],[Tr2]]="","",IFERROR(WynKl1[[#This Row],[Tr2]]*3600*(WynKl1[[#This Row],[Vi]]/(SUMIFS(WynKl1[Vi],WynKl1[Tr2],"&gt;00:00:00")/COUNTA(WynKl1[Tr2])))/3600,""))</f>
        <v>1.8742272165248385E-2</v>
      </c>
      <c r="L7" s="25">
        <f>IFERROR(_xlfn.RANK.EQ(WynKl1[[#This Row],[Tsk2]],WynKl1[Tsk2],1),"")</f>
        <v>2</v>
      </c>
      <c r="M7" s="24">
        <v>1.7557870370370373E-2</v>
      </c>
      <c r="N7" s="24">
        <f>IF(WynKl1[[#This Row],[Tr3]]="","",IFERROR(WynKl1[[#This Row],[Tr3]]*3600*(WynKl1[[#This Row],[Vi]]/(SUMIFS(WynKl1[Vi],WynKl1[Tr3],"&gt;00:00:00")/COUNTA(WynKl1[Tr3])))/3600,""))</f>
        <v>1.781455317962519E-2</v>
      </c>
      <c r="O7" s="25">
        <f>IFERROR(_xlfn.RANK.EQ(WynKl1[[#This Row],[Tsk3]],WynKl1[Tsk3],1),"")</f>
        <v>1</v>
      </c>
      <c r="P7" s="24">
        <v>2.1562499999999998E-2</v>
      </c>
      <c r="Q7" s="24">
        <f>IF(WynKl1[[#This Row],[Tr4]]="","",IFERROR(WynKl1[[#This Row],[Tr4]]*3600*(WynKl1[[#This Row],[Vi]]/(SUMIFS(WynKl1[Vi],WynKl1[Tr4],"&gt;00:00:00")/COUNTA(WynKl1[Tr4])))/3600,""))</f>
        <v>2.1877727471088806E-2</v>
      </c>
      <c r="R7" s="25">
        <f>IFERROR(_xlfn.RANK.EQ(WynKl1[[#This Row],[Tsk4]],WynKl1[Tsk4],1),"")</f>
        <v>1</v>
      </c>
      <c r="S7" s="24">
        <v>2.5937500000000002E-2</v>
      </c>
      <c r="T7" s="24">
        <f>IF(WynKl1[[#This Row],[Tr5]]="","",IFERROR(WynKl1[[#This Row],[Tr5]]*3600*(WynKl1[[#This Row],[Vi]]/(SUMIFS(WynKl1[Vi],WynKl1[Tr5],"&gt;00:00:00")/COUNTA(WynKl1[Tr5])))/3600,""))</f>
        <v>2.6316686668121324E-2</v>
      </c>
      <c r="U7" s="25">
        <f>IFERROR(_xlfn.RANK.EQ(WynKl1[[#This Row],[Tsk5]],WynKl1[Tsk5],1),"")</f>
        <v>1</v>
      </c>
      <c r="V7" s="24">
        <v>2.9039351851851854E-2</v>
      </c>
      <c r="W7" s="24">
        <f>IF(WynKl1[[#This Row],[Tr6]]="","",IFERROR(WynKl1[[#This Row],[Tr6]]*3600*(WynKl1[[#This Row],[Vi]]/(SUMIFS(WynKl1[Vi],WynKl1[Tr6],"&gt;00:00:00")/COUNTA(WynKl1[Tr6])))/3600,""))</f>
        <v>2.9463885252260773E-2</v>
      </c>
      <c r="X7" s="25">
        <f>IFERROR(_xlfn.RANK.EQ(WynKl1[[#This Row],[Tsk6]],WynKl1[Tsk6],1),"")</f>
        <v>3</v>
      </c>
      <c r="Y7" s="24"/>
      <c r="Z7" s="24" t="str">
        <f>IF(WynKl1[[#This Row],[Tr7]]="","",IFERROR(WynKl1[[#This Row],[Tr7]]*3600*(WynKl1[[#This Row],[Vi]]/(SUMIFS(WynKl1[Vi],WynKl1[Tr7],"&gt;00:00:00")/COUNTA(WynKl1[Tr7])))/3600,""))</f>
        <v/>
      </c>
      <c r="AA7" s="25" t="str">
        <f>IFERROR(_xlfn.RANK.EQ(WynKl1[[#This Row],[Tsk7]],WynKl1[Tsk7],1),"")</f>
        <v/>
      </c>
      <c r="AB7" s="24"/>
      <c r="AC7" s="24" t="str">
        <f>IF(WynKl1[[#This Row],[Tr8]]="","",IFERROR(WynKl1[[#This Row],[Tr8]]*3600*(WynKl1[[#This Row],[Vi]]/(SUMIFS(WynKl1[Vi],WynKl1[Tr8],"&gt;00:00:00")/COUNTA(WynKl1[Tr8])))/3600,""))</f>
        <v/>
      </c>
      <c r="AD7" s="25" t="str">
        <f>IFERROR(_xlfn.RANK.EQ(WynKl1[[#This Row],[Tsk8]],WynKl1[Tsk8],1),"")</f>
        <v/>
      </c>
      <c r="AE7" s="24"/>
      <c r="AF7" s="24" t="str">
        <f>IF(WynKl1[[#This Row],[Tr9]]="","",IFERROR(WynKl1[[#This Row],[Tr9]]*3600*(WynKl1[[#This Row],[Vi]]/(SUMIFS(WynKl1[Vi],WynKl1[Tr9],"&gt;00:00:00")/COUNTA(WynKl1[Tr9])))/3600,""))</f>
        <v/>
      </c>
      <c r="AG7" s="25" t="str">
        <f>IFERROR(_xlfn.RANK.EQ(WynKl1[[#This Row],[Tsk9]],WynKl1[Tsk9],1),"")</f>
        <v/>
      </c>
      <c r="AH7" s="25">
        <v>6</v>
      </c>
      <c r="AI7" s="21"/>
      <c r="AJ7" s="25">
        <f ca="1">IFERROR(IF(lista_startowa!$B9=0,"",lista_startowa!$B9),"")</f>
        <v>3</v>
      </c>
    </row>
    <row r="8" spans="2:36" x14ac:dyDescent="0.25">
      <c r="B8" s="21">
        <f t="shared" ca="1" si="0"/>
        <v>2</v>
      </c>
      <c r="C8" s="22" t="s">
        <v>79</v>
      </c>
      <c r="D8" s="22" t="s">
        <v>97</v>
      </c>
      <c r="E8" s="23" t="s">
        <v>98</v>
      </c>
      <c r="F8" s="22">
        <v>4.55</v>
      </c>
      <c r="G8" s="24">
        <v>1.8726851851851852E-2</v>
      </c>
      <c r="H8" s="24">
        <f>IF(WynKl1[[#This Row],[Tr1]]="","",IFERROR(WynKl1[[#This Row],[Tr1]]*3600*(WynKl1[[#This Row],[Vi]]/(SUMIFS(WynKl1[Vi],WynKl1[Tr1],"&gt;00:00:00")/COUNTA(WynKl1[Tr1])))/3600,""))</f>
        <v>1.8592008711744695E-2</v>
      </c>
      <c r="I8" s="25">
        <f>IFERROR(_xlfn.RANK.EQ(WynKl1[[#This Row],[Tsk1]],WynKl1[Tsk1],1),"")</f>
        <v>3</v>
      </c>
      <c r="J8" s="24">
        <v>1.7800925925925925E-2</v>
      </c>
      <c r="K8" s="24">
        <f>IF(WynKl1[[#This Row],[Tr2]]="","",IFERROR(WynKl1[[#This Row],[Tr2]]*3600*(WynKl1[[#This Row],[Vi]]/(SUMIFS(WynKl1[Vi],WynKl1[Tr2],"&gt;00:00:00")/COUNTA(WynKl1[Tr2])))/3600,""))</f>
        <v>1.767274993736918E-2</v>
      </c>
      <c r="L8" s="25">
        <f>IFERROR(_xlfn.RANK.EQ(WynKl1[[#This Row],[Tsk2]],WynKl1[Tsk2],1),"")</f>
        <v>1</v>
      </c>
      <c r="M8" s="24">
        <v>1.8240740740740741E-2</v>
      </c>
      <c r="N8" s="24">
        <f>IF(WynKl1[[#This Row],[Tr3]]="","",IFERROR(WynKl1[[#This Row],[Tr3]]*3600*(WynKl1[[#This Row],[Vi]]/(SUMIFS(WynKl1[Vi],WynKl1[Tr3],"&gt;00:00:00")/COUNTA(WynKl1[Tr3])))/3600,""))</f>
        <v>1.8109397855197551E-2</v>
      </c>
      <c r="O8" s="25">
        <f>IFERROR(_xlfn.RANK.EQ(WynKl1[[#This Row],[Tsk3]],WynKl1[Tsk3],1),"")</f>
        <v>3</v>
      </c>
      <c r="P8" s="24">
        <v>2.3067129629629632E-2</v>
      </c>
      <c r="Q8" s="24">
        <f>IF(WynKl1[[#This Row],[Tr4]]="","",IFERROR(WynKl1[[#This Row],[Tr4]]*3600*(WynKl1[[#This Row],[Vi]]/(SUMIFS(WynKl1[Vi],WynKl1[Tr4],"&gt;00:00:00")/COUNTA(WynKl1[Tr4])))/3600,""))</f>
        <v>2.2901034216629899E-2</v>
      </c>
      <c r="R8" s="25">
        <f>IFERROR(_xlfn.RANK.EQ(WynKl1[[#This Row],[Tsk4]],WynKl1[Tsk4],1),"")</f>
        <v>3</v>
      </c>
      <c r="S8" s="24">
        <v>2.6863425925925926E-2</v>
      </c>
      <c r="T8" s="24">
        <f>IF(WynKl1[[#This Row],[Tr5]]="","",IFERROR(WynKl1[[#This Row],[Tr5]]*3600*(WynKl1[[#This Row],[Vi]]/(SUMIFS(WynKl1[Vi],WynKl1[Tr5],"&gt;00:00:00")/COUNTA(WynKl1[Tr5])))/3600,""))</f>
        <v>2.6669995191569484E-2</v>
      </c>
      <c r="U8" s="25">
        <f>IFERROR(_xlfn.RANK.EQ(WynKl1[[#This Row],[Tsk5]],WynKl1[Tsk5],1),"")</f>
        <v>2</v>
      </c>
      <c r="V8" s="24">
        <v>2.8530092592592593E-2</v>
      </c>
      <c r="W8" s="24">
        <f>IF(WynKl1[[#This Row],[Tr6]]="","",IFERROR(WynKl1[[#This Row],[Tr6]]*3600*(WynKl1[[#This Row],[Vi]]/(SUMIFS(WynKl1[Vi],WynKl1[Tr6],"&gt;00:00:00")/COUNTA(WynKl1[Tr6])))/3600,""))</f>
        <v>2.83246609854454E-2</v>
      </c>
      <c r="X8" s="25">
        <f>IFERROR(_xlfn.RANK.EQ(WynKl1[[#This Row],[Tsk6]],WynKl1[Tsk6],1),"")</f>
        <v>1</v>
      </c>
      <c r="Y8" s="24"/>
      <c r="Z8" s="24" t="str">
        <f>IF(WynKl1[[#This Row],[Tr7]]="","",IFERROR(WynKl1[[#This Row],[Tr7]]*3600*(WynKl1[[#This Row],[Vi]]/(SUMIFS(WynKl1[Vi],WynKl1[Tr7],"&gt;00:00:00")/COUNTA(WynKl1[Tr7])))/3600,""))</f>
        <v/>
      </c>
      <c r="AA8" s="25" t="str">
        <f>IFERROR(_xlfn.RANK.EQ(WynKl1[[#This Row],[Tsk7]],WynKl1[Tsk7],1),"")</f>
        <v/>
      </c>
      <c r="AB8" s="24"/>
      <c r="AC8" s="24" t="str">
        <f>IF(WynKl1[[#This Row],[Tr8]]="","",IFERROR(WynKl1[[#This Row],[Tr8]]*3600*(WynKl1[[#This Row],[Vi]]/(SUMIFS(WynKl1[Vi],WynKl1[Tr8],"&gt;00:00:00")/COUNTA(WynKl1[Tr8])))/3600,""))</f>
        <v/>
      </c>
      <c r="AD8" s="25" t="str">
        <f>IFERROR(_xlfn.RANK.EQ(WynKl1[[#This Row],[Tsk8]],WynKl1[Tsk8],1),"")</f>
        <v/>
      </c>
      <c r="AE8" s="24"/>
      <c r="AF8" s="24" t="str">
        <f>IF(WynKl1[[#This Row],[Tr9]]="","",IFERROR(WynKl1[[#This Row],[Tr9]]*3600*(WynKl1[[#This Row],[Vi]]/(SUMIFS(WynKl1[Vi],WynKl1[Tr9],"&gt;00:00:00")/COUNTA(WynKl1[Tr9])))/3600,""))</f>
        <v/>
      </c>
      <c r="AG8" s="25" t="str">
        <f>IFERROR(_xlfn.RANK.EQ(WynKl1[[#This Row],[Tsk9]],WynKl1[Tsk9],1),"")</f>
        <v/>
      </c>
      <c r="AH8" s="25">
        <v>10</v>
      </c>
      <c r="AI8" s="21"/>
      <c r="AJ8" s="25">
        <f ca="1">IFERROR(IF(lista_startowa!$B15=0,"",lista_startowa!$B15),"")</f>
        <v>9</v>
      </c>
    </row>
    <row r="9" spans="2:36" x14ac:dyDescent="0.25">
      <c r="B9" s="21">
        <f t="shared" ca="1" si="0"/>
        <v>3</v>
      </c>
      <c r="C9" s="22" t="s">
        <v>76</v>
      </c>
      <c r="D9" s="22" t="s">
        <v>91</v>
      </c>
      <c r="E9" s="23" t="s">
        <v>92</v>
      </c>
      <c r="F9" s="22">
        <v>4.6500000000000004</v>
      </c>
      <c r="G9" s="24">
        <v>1.7962962962962962E-2</v>
      </c>
      <c r="H9" s="24">
        <f>IF(WynKl1[[#This Row],[Tr1]]="","",IFERROR(WynKl1[[#This Row],[Tr1]]*3600*(WynKl1[[#This Row],[Vi]]/(SUMIFS(WynKl1[Vi],WynKl1[Tr1],"&gt;00:00:00")/COUNTA(WynKl1[Tr1])))/3600,""))</f>
        <v>1.8225567920091158E-2</v>
      </c>
      <c r="I9" s="25">
        <f>IFERROR(_xlfn.RANK.EQ(WynKl1[[#This Row],[Tsk1]],WynKl1[Tsk1],1),"")</f>
        <v>2</v>
      </c>
      <c r="J9" s="24">
        <v>1.9270833333333334E-2</v>
      </c>
      <c r="K9" s="24">
        <f>IF(WynKl1[[#This Row],[Tr2]]="","",IFERROR(WynKl1[[#This Row],[Tr2]]*3600*(WynKl1[[#This Row],[Vi]]/(SUMIFS(WynKl1[Vi],WynKl1[Tr2],"&gt;00:00:00")/COUNTA(WynKl1[Tr2])))/3600,""))</f>
        <v>1.9552558367881303E-2</v>
      </c>
      <c r="L9" s="25">
        <f>IFERROR(_xlfn.RANK.EQ(WynKl1[[#This Row],[Tsk2]],WynKl1[Tsk2],1),"")</f>
        <v>3</v>
      </c>
      <c r="M9" s="24">
        <v>1.7997685185185186E-2</v>
      </c>
      <c r="N9" s="24">
        <f>IF(WynKl1[[#This Row],[Tr3]]="","",IFERROR(WynKl1[[#This Row],[Tr3]]*3600*(WynKl1[[#This Row],[Vi]]/(SUMIFS(WynKl1[Vi],WynKl1[Tr3],"&gt;00:00:00")/COUNTA(WynKl1[Tr3])))/3600,""))</f>
        <v>1.8260797754988244E-2</v>
      </c>
      <c r="O9" s="25">
        <f>IFERROR(_xlfn.RANK.EQ(WynKl1[[#This Row],[Tsk3]],WynKl1[Tsk3],1),"")</f>
        <v>4</v>
      </c>
      <c r="P9" s="24">
        <v>2.326388888888889E-2</v>
      </c>
      <c r="Q9" s="24">
        <f>IF(WynKl1[[#This Row],[Tr4]]="","",IFERROR(WynKl1[[#This Row],[Tr4]]*3600*(WynKl1[[#This Row],[Vi]]/(SUMIFS(WynKl1[Vi],WynKl1[Tr4],"&gt;00:00:00")/COUNTA(WynKl1[Tr4])))/3600,""))</f>
        <v>2.3603989381045899E-2</v>
      </c>
      <c r="R9" s="25">
        <f>IFERROR(_xlfn.RANK.EQ(WynKl1[[#This Row],[Tsk4]],WynKl1[Tsk4],1),"")</f>
        <v>6</v>
      </c>
      <c r="S9" s="24">
        <v>2.6550925925925926E-2</v>
      </c>
      <c r="T9" s="24">
        <f>IF(WynKl1[[#This Row],[Tr5]]="","",IFERROR(WynKl1[[#This Row],[Tr5]]*3600*(WynKl1[[#This Row],[Vi]]/(SUMIFS(WynKl1[Vi],WynKl1[Tr5],"&gt;00:00:00")/COUNTA(WynKl1[Tr5])))/3600,""))</f>
        <v>2.6939080417969795E-2</v>
      </c>
      <c r="U9" s="25">
        <f>IFERROR(_xlfn.RANK.EQ(WynKl1[[#This Row],[Tsk5]],WynKl1[Tsk5],1),"")</f>
        <v>4</v>
      </c>
      <c r="V9" s="24">
        <v>2.9988425925925922E-2</v>
      </c>
      <c r="W9" s="24">
        <f>IF(WynKl1[[#This Row],[Tr6]]="","",IFERROR(WynKl1[[#This Row],[Tr6]]*3600*(WynKl1[[#This Row],[Vi]]/(SUMIFS(WynKl1[Vi],WynKl1[Tr6],"&gt;00:00:00")/COUNTA(WynKl1[Tr6])))/3600,""))</f>
        <v>3.0426834072781048E-2</v>
      </c>
      <c r="X9" s="25">
        <f>IFERROR(_xlfn.RANK.EQ(WynKl1[[#This Row],[Tsk6]],WynKl1[Tsk6],1),"")</f>
        <v>4</v>
      </c>
      <c r="Y9" s="24"/>
      <c r="Z9" s="24" t="str">
        <f>IF(WynKl1[[#This Row],[Tr7]]="","",IFERROR(WynKl1[[#This Row],[Tr7]]*3600*(WynKl1[[#This Row],[Vi]]/(SUMIFS(WynKl1[Vi],WynKl1[Tr7],"&gt;00:00:00")/COUNTA(WynKl1[Tr7])))/3600,""))</f>
        <v/>
      </c>
      <c r="AA9" s="25" t="str">
        <f>IFERROR(_xlfn.RANK.EQ(WynKl1[[#This Row],[Tsk7]],WynKl1[Tsk7],1),"")</f>
        <v/>
      </c>
      <c r="AB9" s="24"/>
      <c r="AC9" s="24" t="str">
        <f>IF(WynKl1[[#This Row],[Tr8]]="","",IFERROR(WynKl1[[#This Row],[Tr8]]*3600*(WynKl1[[#This Row],[Vi]]/(SUMIFS(WynKl1[Vi],WynKl1[Tr8],"&gt;00:00:00")/COUNTA(WynKl1[Tr8])))/3600,""))</f>
        <v/>
      </c>
      <c r="AD9" s="25" t="str">
        <f>IFERROR(_xlfn.RANK.EQ(WynKl1[[#This Row],[Tsk8]],WynKl1[Tsk8],1),"")</f>
        <v/>
      </c>
      <c r="AE9" s="24"/>
      <c r="AF9" s="24" t="str">
        <f>IF(WynKl1[[#This Row],[Tr9]]="","",IFERROR(WynKl1[[#This Row],[Tr9]]*3600*(WynKl1[[#This Row],[Vi]]/(SUMIFS(WynKl1[Vi],WynKl1[Tr9],"&gt;00:00:00")/COUNTA(WynKl1[Tr9])))/3600,""))</f>
        <v/>
      </c>
      <c r="AG9" s="25" t="str">
        <f>IFERROR(_xlfn.RANK.EQ(WynKl1[[#This Row],[Tsk9]],WynKl1[Tsk9],1),"")</f>
        <v/>
      </c>
      <c r="AH9" s="25">
        <v>17</v>
      </c>
      <c r="AI9" s="21"/>
      <c r="AJ9" s="25">
        <f ca="1">IFERROR(IF(lista_startowa!$B12=0,"",lista_startowa!$B12),"")</f>
        <v>6</v>
      </c>
    </row>
    <row r="10" spans="2:36" x14ac:dyDescent="0.25">
      <c r="B10" s="21">
        <f t="shared" ca="1" si="0"/>
        <v>4</v>
      </c>
      <c r="C10" s="22" t="s">
        <v>78</v>
      </c>
      <c r="D10" s="22" t="s">
        <v>95</v>
      </c>
      <c r="E10" s="23" t="s">
        <v>96</v>
      </c>
      <c r="F10" s="22">
        <v>4.6399999999999997</v>
      </c>
      <c r="G10" s="24">
        <v>1.8425925925925925E-2</v>
      </c>
      <c r="H10" s="24">
        <f>IF(WynKl1[[#This Row],[Tr1]]="","",IFERROR(WynKl1[[#This Row],[Tr1]]*3600*(WynKl1[[#This Row],[Vi]]/(SUMIFS(WynKl1[Vi],WynKl1[Tr1],"&gt;00:00:00")/COUNTA(WynKl1[Tr1])))/3600,""))</f>
        <v>1.8655094107854306E-2</v>
      </c>
      <c r="I10" s="25">
        <f>IFERROR(_xlfn.RANK.EQ(WynKl1[[#This Row],[Tsk1]],WynKl1[Tsk1],1),"")</f>
        <v>4</v>
      </c>
      <c r="J10" s="24">
        <v>1.9432870370370371E-2</v>
      </c>
      <c r="K10" s="24">
        <f>IF(WynKl1[[#This Row],[Tr2]]="","",IFERROR(WynKl1[[#This Row],[Tr2]]*3600*(WynKl1[[#This Row],[Vi]]/(SUMIFS(WynKl1[Vi],WynKl1[Tr2],"&gt;00:00:00")/COUNTA(WynKl1[Tr2])))/3600,""))</f>
        <v>1.9674562190381523E-2</v>
      </c>
      <c r="L10" s="25">
        <f>IFERROR(_xlfn.RANK.EQ(WynKl1[[#This Row],[Tsk2]],WynKl1[Tsk2],1),"")</f>
        <v>5</v>
      </c>
      <c r="M10" s="24">
        <v>1.8506944444444444E-2</v>
      </c>
      <c r="N10" s="24">
        <f>IF(WynKl1[[#This Row],[Tr3]]="","",IFERROR(WynKl1[[#This Row],[Tr3]]*3600*(WynKl1[[#This Row],[Vi]]/(SUMIFS(WynKl1[Vi],WynKl1[Tr3],"&gt;00:00:00")/COUNTA(WynKl1[Tr3])))/3600,""))</f>
        <v>1.8737120275413965E-2</v>
      </c>
      <c r="O10" s="25">
        <f>IFERROR(_xlfn.RANK.EQ(WynKl1[[#This Row],[Tsk3]],WynKl1[Tsk3],1),"")</f>
        <v>5</v>
      </c>
      <c r="P10" s="24">
        <v>2.2615740740740742E-2</v>
      </c>
      <c r="Q10" s="24">
        <f>IF(WynKl1[[#This Row],[Tr4]]="","",IFERROR(WynKl1[[#This Row],[Tr4]]*3600*(WynKl1[[#This Row],[Vi]]/(SUMIFS(WynKl1[Vi],WynKl1[Tr4],"&gt;00:00:00")/COUNTA(WynKl1[Tr4])))/3600,""))</f>
        <v>2.2897018773082489E-2</v>
      </c>
      <c r="R10" s="25">
        <f>IFERROR(_xlfn.RANK.EQ(WynKl1[[#This Row],[Tsk4]],WynKl1[Tsk4],1),"")</f>
        <v>2</v>
      </c>
      <c r="S10" s="24">
        <v>2.7627314814814813E-2</v>
      </c>
      <c r="T10" s="24">
        <f>IF(WynKl1[[#This Row],[Tr5]]="","",IFERROR(WynKl1[[#This Row],[Tr5]]*3600*(WynKl1[[#This Row],[Vi]]/(SUMIFS(WynKl1[Vi],WynKl1[Tr5],"&gt;00:00:00")/COUNTA(WynKl1[Tr5])))/3600,""))</f>
        <v>2.7970923137844366E-2</v>
      </c>
      <c r="U10" s="25">
        <f>IFERROR(_xlfn.RANK.EQ(WynKl1[[#This Row],[Tsk5]],WynKl1[Tsk5],1),"")</f>
        <v>6</v>
      </c>
      <c r="V10" s="24">
        <v>2.837962962962963E-2</v>
      </c>
      <c r="W10" s="24">
        <f>IF(WynKl1[[#This Row],[Tr6]]="","",IFERROR(WynKl1[[#This Row],[Tr6]]*3600*(WynKl1[[#This Row],[Vi]]/(SUMIFS(WynKl1[Vi],WynKl1[Tr6],"&gt;00:00:00")/COUNTA(WynKl1[Tr6])))/3600,""))</f>
        <v>2.8732594693755505E-2</v>
      </c>
      <c r="X10" s="25">
        <f>IFERROR(_xlfn.RANK.EQ(WynKl1[[#This Row],[Tsk6]],WynKl1[Tsk6],1),"")</f>
        <v>2</v>
      </c>
      <c r="Y10" s="24"/>
      <c r="Z10" s="24" t="str">
        <f>IF(WynKl1[[#This Row],[Tr7]]="","",IFERROR(WynKl1[[#This Row],[Tr7]]*3600*(WynKl1[[#This Row],[Vi]]/(SUMIFS(WynKl1[Vi],WynKl1[Tr7],"&gt;00:00:00")/COUNTA(WynKl1[Tr7])))/3600,""))</f>
        <v/>
      </c>
      <c r="AA10" s="25" t="str">
        <f>IFERROR(_xlfn.RANK.EQ(WynKl1[[#This Row],[Tsk7]],WynKl1[Tsk7],1),"")</f>
        <v/>
      </c>
      <c r="AB10" s="24"/>
      <c r="AC10" s="24" t="str">
        <f>IF(WynKl1[[#This Row],[Tr8]]="","",IFERROR(WynKl1[[#This Row],[Tr8]]*3600*(WynKl1[[#This Row],[Vi]]/(SUMIFS(WynKl1[Vi],WynKl1[Tr8],"&gt;00:00:00")/COUNTA(WynKl1[Tr8])))/3600,""))</f>
        <v/>
      </c>
      <c r="AD10" s="25" t="str">
        <f>IFERROR(_xlfn.RANK.EQ(WynKl1[[#This Row],[Tsk8]],WynKl1[Tsk8],1),"")</f>
        <v/>
      </c>
      <c r="AE10" s="24"/>
      <c r="AF10" s="24" t="str">
        <f>IF(WynKl1[[#This Row],[Tr9]]="","",IFERROR(WynKl1[[#This Row],[Tr9]]*3600*(WynKl1[[#This Row],[Vi]]/(SUMIFS(WynKl1[Vi],WynKl1[Tr9],"&gt;00:00:00")/COUNTA(WynKl1[Tr9])))/3600,""))</f>
        <v/>
      </c>
      <c r="AG10" s="25" t="str">
        <f>IFERROR(_xlfn.RANK.EQ(WynKl1[[#This Row],[Tsk9]],WynKl1[Tsk9],1),"")</f>
        <v/>
      </c>
      <c r="AH10" s="25">
        <v>18</v>
      </c>
      <c r="AI10" s="21"/>
      <c r="AJ10" s="25">
        <f ca="1">IFERROR(IF(lista_startowa!$B14=0,"",lista_startowa!$B14),"")</f>
        <v>8</v>
      </c>
    </row>
    <row r="11" spans="2:36" x14ac:dyDescent="0.25">
      <c r="B11" s="21">
        <f t="shared" ca="1" si="0"/>
        <v>5</v>
      </c>
      <c r="C11" s="22" t="s">
        <v>72</v>
      </c>
      <c r="D11" s="22" t="s">
        <v>83</v>
      </c>
      <c r="E11" s="23" t="s">
        <v>84</v>
      </c>
      <c r="F11" s="22">
        <v>4.3</v>
      </c>
      <c r="G11" s="24">
        <v>2.0868055555555556E-2</v>
      </c>
      <c r="H11" s="24">
        <f>IF(WynKl1[[#This Row],[Tr1]]="","",IFERROR(WynKl1[[#This Row],[Tr1]]*3600*(WynKl1[[#This Row],[Vi]]/(SUMIFS(WynKl1[Vi],WynKl1[Tr1],"&gt;00:00:00")/COUNTA(WynKl1[Tr1])))/3600,""))</f>
        <v>1.957945426334036E-2</v>
      </c>
      <c r="I11" s="25">
        <f>IFERROR(_xlfn.RANK.EQ(WynKl1[[#This Row],[Tsk1]],WynKl1[Tsk1],1),"")</f>
        <v>6</v>
      </c>
      <c r="J11" s="24">
        <v>2.0879629629629626E-2</v>
      </c>
      <c r="K11" s="24">
        <f>IF(WynKl1[[#This Row],[Tr2]]="","",IFERROR(WynKl1[[#This Row],[Tr2]]*3600*(WynKl1[[#This Row],[Vi]]/(SUMIFS(WynKl1[Vi],WynKl1[Tr2],"&gt;00:00:00")/COUNTA(WynKl1[Tr2])))/3600,""))</f>
        <v>1.9590313638971717E-2</v>
      </c>
      <c r="L11" s="25">
        <f>IFERROR(_xlfn.RANK.EQ(WynKl1[[#This Row],[Tsk2]],WynKl1[Tsk2],1),"")</f>
        <v>4</v>
      </c>
      <c r="M11" s="24">
        <v>2.0462962962962964E-2</v>
      </c>
      <c r="N11" s="24">
        <f>IF(WynKl1[[#This Row],[Tr3]]="","",IFERROR(WynKl1[[#This Row],[Tr3]]*3600*(WynKl1[[#This Row],[Vi]]/(SUMIFS(WynKl1[Vi],WynKl1[Tr3],"&gt;00:00:00")/COUNTA(WynKl1[Tr3])))/3600,""))</f>
        <v>1.9199376116242797E-2</v>
      </c>
      <c r="O11" s="25">
        <f>IFERROR(_xlfn.RANK.EQ(WynKl1[[#This Row],[Tsk3]],WynKl1[Tsk3],1),"")</f>
        <v>6</v>
      </c>
      <c r="P11" s="24">
        <v>2.4976851851851851E-2</v>
      </c>
      <c r="Q11" s="24">
        <f>IF(WynKl1[[#This Row],[Tr4]]="","",IFERROR(WynKl1[[#This Row],[Tr4]]*3600*(WynKl1[[#This Row],[Vi]]/(SUMIFS(WynKl1[Vi],WynKl1[Tr4],"&gt;00:00:00")/COUNTA(WynKl1[Tr4])))/3600,""))</f>
        <v>2.343453261247282E-2</v>
      </c>
      <c r="R11" s="25">
        <f>IFERROR(_xlfn.RANK.EQ(WynKl1[[#This Row],[Tsk4]],WynKl1[Tsk4],1),"")</f>
        <v>5</v>
      </c>
      <c r="S11" s="24">
        <v>2.8599537037037034E-2</v>
      </c>
      <c r="T11" s="24">
        <f>IF(WynKl1[[#This Row],[Tr5]]="","",IFERROR(WynKl1[[#This Row],[Tr5]]*3600*(WynKl1[[#This Row],[Vi]]/(SUMIFS(WynKl1[Vi],WynKl1[Tr5],"&gt;00:00:00")/COUNTA(WynKl1[Tr5])))/3600,""))</f>
        <v>2.6833517185088206E-2</v>
      </c>
      <c r="U11" s="25">
        <f>IFERROR(_xlfn.RANK.EQ(WynKl1[[#This Row],[Tsk5]],WynKl1[Tsk5],1),"")</f>
        <v>3</v>
      </c>
      <c r="V11" s="24">
        <v>3.2696759259259259E-2</v>
      </c>
      <c r="W11" s="24">
        <f>IF(WynKl1[[#This Row],[Tr6]]="","",IFERROR(WynKl1[[#This Row],[Tr6]]*3600*(WynKl1[[#This Row],[Vi]]/(SUMIFS(WynKl1[Vi],WynKl1[Tr6],"&gt;00:00:00")/COUNTA(WynKl1[Tr6])))/3600,""))</f>
        <v>3.0677736158589305E-2</v>
      </c>
      <c r="X11" s="25">
        <f>IFERROR(_xlfn.RANK.EQ(WynKl1[[#This Row],[Tsk6]],WynKl1[Tsk6],1),"")</f>
        <v>5</v>
      </c>
      <c r="Y11" s="24"/>
      <c r="Z11" s="24" t="str">
        <f>IF(WynKl1[[#This Row],[Tr7]]="","",IFERROR(WynKl1[[#This Row],[Tr7]]*3600*(WynKl1[[#This Row],[Vi]]/(SUMIFS(WynKl1[Vi],WynKl1[Tr7],"&gt;00:00:00")/COUNTA(WynKl1[Tr7])))/3600,""))</f>
        <v/>
      </c>
      <c r="AA11" s="25" t="str">
        <f>IFERROR(_xlfn.RANK.EQ(WynKl1[[#This Row],[Tsk7]],WynKl1[Tsk7],1),"")</f>
        <v/>
      </c>
      <c r="AB11" s="24"/>
      <c r="AC11" s="24" t="str">
        <f>IF(WynKl1[[#This Row],[Tr8]]="","",IFERROR(WynKl1[[#This Row],[Tr8]]*3600*(WynKl1[[#This Row],[Vi]]/(SUMIFS(WynKl1[Vi],WynKl1[Tr8],"&gt;00:00:00")/COUNTA(WynKl1[Tr8])))/3600,""))</f>
        <v/>
      </c>
      <c r="AD11" s="25" t="str">
        <f>IFERROR(_xlfn.RANK.EQ(WynKl1[[#This Row],[Tsk8]],WynKl1[Tsk8],1),"")</f>
        <v/>
      </c>
      <c r="AE11" s="24"/>
      <c r="AF11" s="24" t="str">
        <f>IF(WynKl1[[#This Row],[Tr9]]="","",IFERROR(WynKl1[[#This Row],[Tr9]]*3600*(WynKl1[[#This Row],[Vi]]/(SUMIFS(WynKl1[Vi],WynKl1[Tr9],"&gt;00:00:00")/COUNTA(WynKl1[Tr9])))/3600,""))</f>
        <v/>
      </c>
      <c r="AG11" s="25" t="str">
        <f>IFERROR(_xlfn.RANK.EQ(WynKl1[[#This Row],[Tsk9]],WynKl1[Tsk9],1),"")</f>
        <v/>
      </c>
      <c r="AH11" s="25">
        <v>23</v>
      </c>
      <c r="AI11" s="21"/>
      <c r="AJ11" s="25">
        <f ca="1">IFERROR(IF(lista_startowa!$B8=0,"",lista_startowa!$B8),"")</f>
        <v>2</v>
      </c>
    </row>
    <row r="12" spans="2:36" x14ac:dyDescent="0.25">
      <c r="B12" s="21">
        <f t="shared" ca="1" si="0"/>
        <v>6</v>
      </c>
      <c r="C12" s="22" t="s">
        <v>75</v>
      </c>
      <c r="D12" s="22" t="s">
        <v>89</v>
      </c>
      <c r="E12" s="23" t="s">
        <v>90</v>
      </c>
      <c r="F12" s="22">
        <v>4.63</v>
      </c>
      <c r="G12" s="24">
        <v>2.0347222222222221E-2</v>
      </c>
      <c r="H12" s="24">
        <f>IF(WynKl1[[#This Row],[Tr1]]="","",IFERROR(WynKl1[[#This Row],[Tr1]]*3600*(WynKl1[[#This Row],[Vi]]/(SUMIFS(WynKl1[Vi],WynKl1[Tr1],"&gt;00:00:00")/COUNTA(WynKl1[Tr1])))/3600,""))</f>
        <v>2.0555888913133077E-2</v>
      </c>
      <c r="I12" s="25">
        <f>IFERROR(_xlfn.RANK.EQ(WynKl1[[#This Row],[Tsk1]],WynKl1[Tsk1],1),"")</f>
        <v>9</v>
      </c>
      <c r="J12" s="24">
        <v>2.0162037037037037E-2</v>
      </c>
      <c r="K12" s="24">
        <f>IF(WynKl1[[#This Row],[Tr2]]="","",IFERROR(WynKl1[[#This Row],[Tr2]]*3600*(WynKl1[[#This Row],[Vi]]/(SUMIFS(WynKl1[Vi],WynKl1[Tr2],"&gt;00:00:00")/COUNTA(WynKl1[Tr2])))/3600,""))</f>
        <v>2.0368804599930498E-2</v>
      </c>
      <c r="L12" s="25">
        <f>IFERROR(_xlfn.RANK.EQ(WynKl1[[#This Row],[Tsk2]],WynKl1[Tsk2],1),"")</f>
        <v>6</v>
      </c>
      <c r="M12" s="24">
        <v>1.7800925925925925E-2</v>
      </c>
      <c r="N12" s="24">
        <f>IF(WynKl1[[#This Row],[Tr3]]="","",IFERROR(WynKl1[[#This Row],[Tr3]]*3600*(WynKl1[[#This Row],[Vi]]/(SUMIFS(WynKl1[Vi],WynKl1[Tr3],"&gt;00:00:00")/COUNTA(WynKl1[Tr3])))/3600,""))</f>
        <v>1.7983479606597647E-2</v>
      </c>
      <c r="O12" s="25">
        <f>IFERROR(_xlfn.RANK.EQ(WynKl1[[#This Row],[Tsk3]],WynKl1[Tsk3],1),"")</f>
        <v>2</v>
      </c>
      <c r="P12" s="24">
        <v>2.2997685185185187E-2</v>
      </c>
      <c r="Q12" s="24">
        <f>IF(WynKl1[[#This Row],[Tr4]]="","",IFERROR(WynKl1[[#This Row],[Tr4]]*3600*(WynKl1[[#This Row],[Vi]]/(SUMIFS(WynKl1[Vi],WynKl1[Tr4],"&gt;00:00:00")/COUNTA(WynKl1[Tr4])))/3600,""))</f>
        <v>2.3233533145844948E-2</v>
      </c>
      <c r="R12" s="25">
        <f>IFERROR(_xlfn.RANK.EQ(WynKl1[[#This Row],[Tsk4]],WynKl1[Tsk4],1),"")</f>
        <v>4</v>
      </c>
      <c r="S12" s="24">
        <v>2.8043981481481479E-2</v>
      </c>
      <c r="T12" s="24">
        <f>IF(WynKl1[[#This Row],[Tr5]]="","",IFERROR(WynKl1[[#This Row],[Tr5]]*3600*(WynKl1[[#This Row],[Vi]]/(SUMIFS(WynKl1[Vi],WynKl1[Tr5],"&gt;00:00:00")/COUNTA(WynKl1[Tr5])))/3600,""))</f>
        <v>2.833158068061515E-2</v>
      </c>
      <c r="U12" s="25">
        <f>IFERROR(_xlfn.RANK.EQ(WynKl1[[#This Row],[Tsk5]],WynKl1[Tsk5],1),"")</f>
        <v>7</v>
      </c>
      <c r="V12" s="24">
        <v>3.123842592592593E-2</v>
      </c>
      <c r="W12" s="24">
        <f>IF(WynKl1[[#This Row],[Tr6]]="","",IFERROR(WynKl1[[#This Row],[Tr6]]*3600*(WynKl1[[#This Row],[Vi]]/(SUMIFS(WynKl1[Vi],WynKl1[Tr6],"&gt;00:00:00")/COUNTA(WynKl1[Tr6])))/3600,""))</f>
        <v>3.1558785083359596E-2</v>
      </c>
      <c r="X12" s="25">
        <f>IFERROR(_xlfn.RANK.EQ(WynKl1[[#This Row],[Tsk6]],WynKl1[Tsk6],1),"")</f>
        <v>6</v>
      </c>
      <c r="Y12" s="24"/>
      <c r="Z12" s="24" t="str">
        <f>IF(WynKl1[[#This Row],[Tr7]]="","",IFERROR(WynKl1[[#This Row],[Tr7]]*3600*(WynKl1[[#This Row],[Vi]]/(SUMIFS(WynKl1[Vi],WynKl1[Tr7],"&gt;00:00:00")/COUNTA(WynKl1[Tr7])))/3600,""))</f>
        <v/>
      </c>
      <c r="AA12" s="25" t="str">
        <f>IFERROR(_xlfn.RANK.EQ(WynKl1[[#This Row],[Tsk7]],WynKl1[Tsk7],1),"")</f>
        <v/>
      </c>
      <c r="AB12" s="24"/>
      <c r="AC12" s="24" t="str">
        <f>IF(WynKl1[[#This Row],[Tr8]]="","",IFERROR(WynKl1[[#This Row],[Tr8]]*3600*(WynKl1[[#This Row],[Vi]]/(SUMIFS(WynKl1[Vi],WynKl1[Tr8],"&gt;00:00:00")/COUNTA(WynKl1[Tr8])))/3600,""))</f>
        <v/>
      </c>
      <c r="AD12" s="25" t="str">
        <f>IFERROR(_xlfn.RANK.EQ(WynKl1[[#This Row],[Tsk8]],WynKl1[Tsk8],1),"")</f>
        <v/>
      </c>
      <c r="AE12" s="24"/>
      <c r="AF12" s="24" t="str">
        <f>IF(WynKl1[[#This Row],[Tr9]]="","",IFERROR(WynKl1[[#This Row],[Tr9]]*3600*(WynKl1[[#This Row],[Vi]]/(SUMIFS(WynKl1[Vi],WynKl1[Tr9],"&gt;00:00:00")/COUNTA(WynKl1[Tr9])))/3600,""))</f>
        <v/>
      </c>
      <c r="AG12" s="25" t="str">
        <f>IFERROR(_xlfn.RANK.EQ(WynKl1[[#This Row],[Tsk9]],WynKl1[Tsk9],1),"")</f>
        <v/>
      </c>
      <c r="AH12" s="25">
        <v>25</v>
      </c>
      <c r="AI12" s="21"/>
      <c r="AJ12" s="25">
        <f ca="1">IFERROR(IF(lista_startowa!$B11=0,"",lista_startowa!$B11),"")</f>
        <v>5</v>
      </c>
    </row>
    <row r="13" spans="2:36" x14ac:dyDescent="0.25">
      <c r="B13" s="21">
        <f t="shared" ca="1" si="0"/>
        <v>7</v>
      </c>
      <c r="C13" s="22" t="s">
        <v>80</v>
      </c>
      <c r="D13" s="22" t="s">
        <v>99</v>
      </c>
      <c r="E13" s="23" t="s">
        <v>102</v>
      </c>
      <c r="F13" s="22">
        <v>4.5599999999999996</v>
      </c>
      <c r="G13" s="24">
        <v>1.923611111111111E-2</v>
      </c>
      <c r="H13" s="24">
        <f>IF(WynKl1[[#This Row],[Tr1]]="","",IFERROR(WynKl1[[#This Row],[Tr1]]*3600*(WynKl1[[#This Row],[Vi]]/(SUMIFS(WynKl1[Vi],WynKl1[Tr1],"&gt;00:00:00")/COUNTA(WynKl1[Tr1])))/3600,""))</f>
        <v>1.9139573787184522E-2</v>
      </c>
      <c r="I13" s="25">
        <f>IFERROR(_xlfn.RANK.EQ(WynKl1[[#This Row],[Tsk1]],WynKl1[Tsk1],1),"")</f>
        <v>5</v>
      </c>
      <c r="J13" s="24">
        <v>2.0763888888888887E-2</v>
      </c>
      <c r="K13" s="24">
        <f>IF(WynKl1[[#This Row],[Tr2]]="","",IFERROR(WynKl1[[#This Row],[Tr2]]*3600*(WynKl1[[#This Row],[Vi]]/(SUMIFS(WynKl1[Vi],WynKl1[Tr2],"&gt;00:00:00")/COUNTA(WynKl1[Tr2])))/3600,""))</f>
        <v>2.0659684340679323E-2</v>
      </c>
      <c r="L13" s="25">
        <f>IFERROR(_xlfn.RANK.EQ(WynKl1[[#This Row],[Tsk2]],WynKl1[Tsk2],1),"")</f>
        <v>8</v>
      </c>
      <c r="M13" s="24">
        <v>1.9525462962962963E-2</v>
      </c>
      <c r="N13" s="24">
        <f>IF(WynKl1[[#This Row],[Tr3]]="","",IFERROR(WynKl1[[#This Row],[Tr3]]*3600*(WynKl1[[#This Row],[Vi]]/(SUMIFS(WynKl1[Vi],WynKl1[Tr3],"&gt;00:00:00")/COUNTA(WynKl1[Tr3])))/3600,""))</f>
        <v>1.9427473513225206E-2</v>
      </c>
      <c r="O13" s="25">
        <f>IFERROR(_xlfn.RANK.EQ(WynKl1[[#This Row],[Tsk3]],WynKl1[Tsk3],1),"")</f>
        <v>7</v>
      </c>
      <c r="P13" s="24">
        <v>2.4988425925925928E-2</v>
      </c>
      <c r="Q13" s="24">
        <f>IF(WynKl1[[#This Row],[Tr4]]="","",IFERROR(WynKl1[[#This Row],[Tr4]]*3600*(WynKl1[[#This Row],[Vi]]/(SUMIFS(WynKl1[Vi],WynKl1[Tr4],"&gt;00:00:00")/COUNTA(WynKl1[Tr4])))/3600,""))</f>
        <v>2.4863020340873277E-2</v>
      </c>
      <c r="R13" s="25">
        <f>IFERROR(_xlfn.RANK.EQ(WynKl1[[#This Row],[Tsk4]],WynKl1[Tsk4],1),"")</f>
        <v>10</v>
      </c>
      <c r="S13" s="24">
        <v>2.8078703703703703E-2</v>
      </c>
      <c r="T13" s="24">
        <f>IF(WynKl1[[#This Row],[Tr5]]="","",IFERROR(WynKl1[[#This Row],[Tr5]]*3600*(WynKl1[[#This Row],[Vi]]/(SUMIFS(WynKl1[Vi],WynKl1[Tr5],"&gt;00:00:00")/COUNTA(WynKl1[Tr5])))/3600,""))</f>
        <v>2.7937789414987754E-2</v>
      </c>
      <c r="U13" s="25">
        <f>IFERROR(_xlfn.RANK.EQ(WynKl1[[#This Row],[Tsk5]],WynKl1[Tsk5],1),"")</f>
        <v>5</v>
      </c>
      <c r="V13" s="24">
        <v>3.4247685185185187E-2</v>
      </c>
      <c r="W13" s="24">
        <f>IF(WynKl1[[#This Row],[Tr6]]="","",IFERROR(WynKl1[[#This Row],[Tr6]]*3600*(WynKl1[[#This Row],[Vi]]/(SUMIFS(WynKl1[Vi],WynKl1[Tr6],"&gt;00:00:00")/COUNTA(WynKl1[Tr6])))/3600,""))</f>
        <v>3.4075811574175087E-2</v>
      </c>
      <c r="X13" s="25">
        <f>IFERROR(_xlfn.RANK.EQ(WynKl1[[#This Row],[Tsk6]],WynKl1[Tsk6],1),"")</f>
        <v>10</v>
      </c>
      <c r="Y13" s="24"/>
      <c r="Z13" s="24" t="str">
        <f>IF(WynKl1[[#This Row],[Tr7]]="","",IFERROR(WynKl1[[#This Row],[Tr7]]*3600*(WynKl1[[#This Row],[Vi]]/(SUMIFS(WynKl1[Vi],WynKl1[Tr7],"&gt;00:00:00")/COUNTA(WynKl1[Tr7])))/3600,""))</f>
        <v/>
      </c>
      <c r="AA13" s="25" t="str">
        <f>IFERROR(_xlfn.RANK.EQ(WynKl1[[#This Row],[Tsk7]],WynKl1[Tsk7],1),"")</f>
        <v/>
      </c>
      <c r="AB13" s="24"/>
      <c r="AC13" s="24" t="str">
        <f>IF(WynKl1[[#This Row],[Tr8]]="","",IFERROR(WynKl1[[#This Row],[Tr8]]*3600*(WynKl1[[#This Row],[Vi]]/(SUMIFS(WynKl1[Vi],WynKl1[Tr8],"&gt;00:00:00")/COUNTA(WynKl1[Tr8])))/3600,""))</f>
        <v/>
      </c>
      <c r="AD13" s="25" t="str">
        <f>IFERROR(_xlfn.RANK.EQ(WynKl1[[#This Row],[Tsk8]],WynKl1[Tsk8],1),"")</f>
        <v/>
      </c>
      <c r="AE13" s="24"/>
      <c r="AF13" s="24" t="str">
        <f>IF(WynKl1[[#This Row],[Tr9]]="","",IFERROR(WynKl1[[#This Row],[Tr9]]*3600*(WynKl1[[#This Row],[Vi]]/(SUMIFS(WynKl1[Vi],WynKl1[Tr9],"&gt;00:00:00")/COUNTA(WynKl1[Tr9])))/3600,""))</f>
        <v/>
      </c>
      <c r="AG13" s="25" t="str">
        <f>IFERROR(_xlfn.RANK.EQ(WynKl1[[#This Row],[Tsk9]],WynKl1[Tsk9],1),"")</f>
        <v/>
      </c>
      <c r="AH13" s="25">
        <v>35</v>
      </c>
      <c r="AI13" s="21"/>
      <c r="AJ13" s="25">
        <f ca="1">IFERROR(IF(lista_startowa!$B16=0,"",lista_startowa!$B16),"")</f>
        <v>10</v>
      </c>
    </row>
    <row r="14" spans="2:36" x14ac:dyDescent="0.25">
      <c r="B14" s="21">
        <f t="shared" ca="1" si="0"/>
        <v>8</v>
      </c>
      <c r="C14" s="22" t="s">
        <v>77</v>
      </c>
      <c r="D14" s="22" t="s">
        <v>93</v>
      </c>
      <c r="E14" s="23" t="s">
        <v>94</v>
      </c>
      <c r="F14" s="22">
        <v>4.62</v>
      </c>
      <c r="G14" s="24">
        <v>2.0011574074074074E-2</v>
      </c>
      <c r="H14" s="24">
        <f>IF(WynKl1[[#This Row],[Tr1]]="","",IFERROR(WynKl1[[#This Row],[Tr1]]*3600*(WynKl1[[#This Row],[Vi]]/(SUMIFS(WynKl1[Vi],WynKl1[Tr1],"&gt;00:00:00")/COUNTA(WynKl1[Tr1])))/3600,""))</f>
        <v>2.017313380367057E-2</v>
      </c>
      <c r="I14" s="25">
        <f>IFERROR(_xlfn.RANK.EQ(WynKl1[[#This Row],[Tsk1]],WynKl1[Tsk1],1),"")</f>
        <v>8</v>
      </c>
      <c r="J14" s="24">
        <v>2.0381944444444446E-2</v>
      </c>
      <c r="K14" s="24">
        <f>IF(WynKl1[[#This Row],[Tr2]]="","",IFERROR(WynKl1[[#This Row],[Tr2]]*3600*(WynKl1[[#This Row],[Vi]]/(SUMIFS(WynKl1[Vi],WynKl1[Tr2],"&gt;00:00:00")/COUNTA(WynKl1[Tr2])))/3600,""))</f>
        <v>2.0546494290493853E-2</v>
      </c>
      <c r="L14" s="25">
        <f>IFERROR(_xlfn.RANK.EQ(WynKl1[[#This Row],[Tsk2]],WynKl1[Tsk2],1),"")</f>
        <v>7</v>
      </c>
      <c r="M14" s="24">
        <v>1.96875E-2</v>
      </c>
      <c r="N14" s="24">
        <f>IF(WynKl1[[#This Row],[Tr3]]="","",IFERROR(WynKl1[[#This Row],[Tr3]]*3600*(WynKl1[[#This Row],[Vi]]/(SUMIFS(WynKl1[Vi],WynKl1[Tr3],"&gt;00:00:00")/COUNTA(WynKl1[Tr3])))/3600,""))</f>
        <v>1.9846443377700196E-2</v>
      </c>
      <c r="O14" s="25">
        <f>IFERROR(_xlfn.RANK.EQ(WynKl1[[#This Row],[Tsk3]],WynKl1[Tsk3],1),"")</f>
        <v>9</v>
      </c>
      <c r="P14" s="24">
        <v>2.4502314814814814E-2</v>
      </c>
      <c r="Q14" s="24">
        <f>IF(WynKl1[[#This Row],[Tr4]]="","",IFERROR(WynKl1[[#This Row],[Tr4]]*3600*(WynKl1[[#This Row],[Vi]]/(SUMIFS(WynKl1[Vi],WynKl1[Tr4],"&gt;00:00:00")/COUNTA(WynKl1[Tr4])))/3600,""))</f>
        <v>2.4700129706402889E-2</v>
      </c>
      <c r="R14" s="25">
        <f>IFERROR(_xlfn.RANK.EQ(WynKl1[[#This Row],[Tsk4]],WynKl1[Tsk4],1),"")</f>
        <v>7</v>
      </c>
      <c r="S14" s="24">
        <v>2.8703703703703703E-2</v>
      </c>
      <c r="T14" s="24">
        <f>IF(WynKl1[[#This Row],[Tr5]]="","",IFERROR(WynKl1[[#This Row],[Tr5]]*3600*(WynKl1[[#This Row],[Vi]]/(SUMIFS(WynKl1[Vi],WynKl1[Tr5],"&gt;00:00:00")/COUNTA(WynKl1[Tr5])))/3600,""))</f>
        <v>2.8935437728804515E-2</v>
      </c>
      <c r="U14" s="25">
        <f>IFERROR(_xlfn.RANK.EQ(WynKl1[[#This Row],[Tsk5]],WynKl1[Tsk5],1),"")</f>
        <v>8</v>
      </c>
      <c r="V14" s="24">
        <v>3.1539351851851853E-2</v>
      </c>
      <c r="W14" s="24">
        <f>IF(WynKl1[[#This Row],[Tr6]]="","",IFERROR(WynKl1[[#This Row],[Tr6]]*3600*(WynKl1[[#This Row],[Vi]]/(SUMIFS(WynKl1[Vi],WynKl1[Tr6],"&gt;00:00:00")/COUNTA(WynKl1[Tr6])))/3600,""))</f>
        <v>3.1793978956045285E-2</v>
      </c>
      <c r="X14" s="25">
        <f>IFERROR(_xlfn.RANK.EQ(WynKl1[[#This Row],[Tsk6]],WynKl1[Tsk6],1),"")</f>
        <v>7</v>
      </c>
      <c r="Y14" s="24"/>
      <c r="Z14" s="24" t="str">
        <f>IF(WynKl1[[#This Row],[Tr7]]="","",IFERROR(WynKl1[[#This Row],[Tr7]]*3600*(WynKl1[[#This Row],[Vi]]/(SUMIFS(WynKl1[Vi],WynKl1[Tr7],"&gt;00:00:00")/COUNTA(WynKl1[Tr7])))/3600,""))</f>
        <v/>
      </c>
      <c r="AA14" s="25" t="str">
        <f>IFERROR(_xlfn.RANK.EQ(WynKl1[[#This Row],[Tsk7]],WynKl1[Tsk7],1),"")</f>
        <v/>
      </c>
      <c r="AB14" s="24"/>
      <c r="AC14" s="24" t="str">
        <f>IF(WynKl1[[#This Row],[Tr8]]="","",IFERROR(WynKl1[[#This Row],[Tr8]]*3600*(WynKl1[[#This Row],[Vi]]/(SUMIFS(WynKl1[Vi],WynKl1[Tr8],"&gt;00:00:00")/COUNTA(WynKl1[Tr8])))/3600,""))</f>
        <v/>
      </c>
      <c r="AD14" s="25" t="str">
        <f>IFERROR(_xlfn.RANK.EQ(WynKl1[[#This Row],[Tsk8]],WynKl1[Tsk8],1),"")</f>
        <v/>
      </c>
      <c r="AE14" s="24"/>
      <c r="AF14" s="24" t="str">
        <f>IF(WynKl1[[#This Row],[Tr9]]="","",IFERROR(WynKl1[[#This Row],[Tr9]]*3600*(WynKl1[[#This Row],[Vi]]/(SUMIFS(WynKl1[Vi],WynKl1[Tr9],"&gt;00:00:00")/COUNTA(WynKl1[Tr9])))/3600,""))</f>
        <v/>
      </c>
      <c r="AG14" s="25" t="str">
        <f>IFERROR(_xlfn.RANK.EQ(WynKl1[[#This Row],[Tsk9]],WynKl1[Tsk9],1),"")</f>
        <v/>
      </c>
      <c r="AH14" s="25">
        <v>37</v>
      </c>
      <c r="AI14" s="21"/>
      <c r="AJ14" s="25">
        <f ca="1">IFERROR(IF(lista_startowa!$B13=0,"",lista_startowa!$B13),"")</f>
        <v>7</v>
      </c>
    </row>
    <row r="15" spans="2:36" x14ac:dyDescent="0.25">
      <c r="B15" s="21">
        <f t="shared" ca="1" si="0"/>
        <v>9</v>
      </c>
      <c r="C15" s="22" t="s">
        <v>74</v>
      </c>
      <c r="D15" s="22" t="s">
        <v>87</v>
      </c>
      <c r="E15" s="23" t="s">
        <v>88</v>
      </c>
      <c r="F15" s="22">
        <v>5</v>
      </c>
      <c r="G15" s="24">
        <v>1.8206018518518517E-2</v>
      </c>
      <c r="H15" s="24">
        <f>IF(WynKl1[[#This Row],[Tr1]]="","",IFERROR(WynKl1[[#This Row],[Tr1]]*3600*(WynKl1[[#This Row],[Vi]]/(SUMIFS(WynKl1[Vi],WynKl1[Tr1],"&gt;00:00:00")/COUNTA(WynKl1[Tr1])))/3600,""))</f>
        <v>1.9862555660613696E-2</v>
      </c>
      <c r="I15" s="25">
        <f>IFERROR(_xlfn.RANK.EQ(WynKl1[[#This Row],[Tsk1]],WynKl1[Tsk1],1),"")</f>
        <v>7</v>
      </c>
      <c r="J15" s="24">
        <v>1.9444444444444445E-2</v>
      </c>
      <c r="K15" s="24">
        <f>IF(WynKl1[[#This Row],[Tr2]]="","",IFERROR(WynKl1[[#This Row],[Tr2]]*3600*(WynKl1[[#This Row],[Vi]]/(SUMIFS(WynKl1[Vi],WynKl1[Tr2],"&gt;00:00:00")/COUNTA(WynKl1[Tr2])))/3600,""))</f>
        <v>2.1213664024050231E-2</v>
      </c>
      <c r="L15" s="25">
        <f>IFERROR(_xlfn.RANK.EQ(WynKl1[[#This Row],[Tsk2]],WynKl1[Tsk2],1),"")</f>
        <v>9</v>
      </c>
      <c r="M15" s="24">
        <v>1.8171296296296297E-2</v>
      </c>
      <c r="N15" s="24">
        <f>IF(WynKl1[[#This Row],[Tr3]]="","",IFERROR(WynKl1[[#This Row],[Tr3]]*3600*(WynKl1[[#This Row],[Vi]]/(SUMIFS(WynKl1[Vi],WynKl1[Tr3],"&gt;00:00:00")/COUNTA(WynKl1[Tr3])))/3600,""))</f>
        <v>1.982467411771361E-2</v>
      </c>
      <c r="O15" s="25">
        <f>IFERROR(_xlfn.RANK.EQ(WynKl1[[#This Row],[Tsk3]],WynKl1[Tsk3],1),"")</f>
        <v>8</v>
      </c>
      <c r="P15" s="24">
        <v>2.2777777777777775E-2</v>
      </c>
      <c r="Q15" s="24">
        <f>IF(WynKl1[[#This Row],[Tr4]]="","",IFERROR(WynKl1[[#This Row],[Tr4]]*3600*(WynKl1[[#This Row],[Vi]]/(SUMIFS(WynKl1[Vi],WynKl1[Tr4],"&gt;00:00:00")/COUNTA(WynKl1[Tr4])))/3600,""))</f>
        <v>2.4850292142458839E-2</v>
      </c>
      <c r="R15" s="25">
        <f>IFERROR(_xlfn.RANK.EQ(WynKl1[[#This Row],[Tsk4]],WynKl1[Tsk4],1),"")</f>
        <v>9</v>
      </c>
      <c r="S15" s="24">
        <v>2.7557870370370368E-2</v>
      </c>
      <c r="T15" s="24">
        <f>IF(WynKl1[[#This Row],[Tr5]]="","",IFERROR(WynKl1[[#This Row],[Tr5]]*3600*(WynKl1[[#This Row],[Vi]]/(SUMIFS(WynKl1[Vi],WynKl1[Tr5],"&gt;00:00:00")/COUNTA(WynKl1[Tr5])))/3600,""))</f>
        <v>3.0065317881704523E-2</v>
      </c>
      <c r="U15" s="25">
        <f>IFERROR(_xlfn.RANK.EQ(WynKl1[[#This Row],[Tsk5]],WynKl1[Tsk5],1),"")</f>
        <v>9</v>
      </c>
      <c r="V15" s="24">
        <v>3.0740740740740739E-2</v>
      </c>
      <c r="W15" s="24">
        <f>IF(WynKl1[[#This Row],[Tr6]]="","",IFERROR(WynKl1[[#This Row],[Tr6]]*3600*(WynKl1[[#This Row],[Vi]]/(SUMIFS(WynKl1[Vi],WynKl1[Tr6],"&gt;00:00:00")/COUNTA(WynKl1[Tr6])))/3600,""))</f>
        <v>3.3537792647546076E-2</v>
      </c>
      <c r="X15" s="25">
        <f>IFERROR(_xlfn.RANK.EQ(WynKl1[[#This Row],[Tsk6]],WynKl1[Tsk6],1),"")</f>
        <v>9</v>
      </c>
      <c r="Y15" s="24"/>
      <c r="Z15" s="24" t="str">
        <f>IF(WynKl1[[#This Row],[Tr7]]="","",IFERROR(WynKl1[[#This Row],[Tr7]]*3600*(WynKl1[[#This Row],[Vi]]/(SUMIFS(WynKl1[Vi],WynKl1[Tr7],"&gt;00:00:00")/COUNTA(WynKl1[Tr7])))/3600,""))</f>
        <v/>
      </c>
      <c r="AA15" s="25" t="str">
        <f>IFERROR(_xlfn.RANK.EQ(WynKl1[[#This Row],[Tsk7]],WynKl1[Tsk7],1),"")</f>
        <v/>
      </c>
      <c r="AB15" s="24"/>
      <c r="AC15" s="24" t="str">
        <f>IF(WynKl1[[#This Row],[Tr8]]="","",IFERROR(WynKl1[[#This Row],[Tr8]]*3600*(WynKl1[[#This Row],[Vi]]/(SUMIFS(WynKl1[Vi],WynKl1[Tr8],"&gt;00:00:00")/COUNTA(WynKl1[Tr8])))/3600,""))</f>
        <v/>
      </c>
      <c r="AD15" s="25" t="str">
        <f>IFERROR(_xlfn.RANK.EQ(WynKl1[[#This Row],[Tsk8]],WynKl1[Tsk8],1),"")</f>
        <v/>
      </c>
      <c r="AE15" s="24"/>
      <c r="AF15" s="24" t="str">
        <f>IF(WynKl1[[#This Row],[Tr9]]="","",IFERROR(WynKl1[[#This Row],[Tr9]]*3600*(WynKl1[[#This Row],[Vi]]/(SUMIFS(WynKl1[Vi],WynKl1[Tr9],"&gt;00:00:00")/COUNTA(WynKl1[Tr9])))/3600,""))</f>
        <v/>
      </c>
      <c r="AG15" s="25" t="str">
        <f>IFERROR(_xlfn.RANK.EQ(WynKl1[[#This Row],[Tsk9]],WynKl1[Tsk9],1),"")</f>
        <v/>
      </c>
      <c r="AH15" s="25">
        <v>42</v>
      </c>
      <c r="AI15" s="21"/>
      <c r="AJ15" s="25">
        <f ca="1">IFERROR(IF(lista_startowa!$B10=0,"",lista_startowa!$B10),"")</f>
        <v>4</v>
      </c>
    </row>
    <row r="16" spans="2:36" x14ac:dyDescent="0.25">
      <c r="B16" s="21">
        <f t="shared" ca="1" si="0"/>
        <v>10</v>
      </c>
      <c r="C16" s="22" t="s">
        <v>71</v>
      </c>
      <c r="D16" s="22" t="s">
        <v>81</v>
      </c>
      <c r="E16" s="23" t="s">
        <v>82</v>
      </c>
      <c r="F16" s="22">
        <v>4.2300000000000004</v>
      </c>
      <c r="G16" s="24">
        <v>2.2442129629629631E-2</v>
      </c>
      <c r="H16" s="24">
        <f>IF(WynKl1[[#This Row],[Tr1]]="","",IFERROR(WynKl1[[#This Row],[Tr1]]*3600*(WynKl1[[#This Row],[Vi]]/(SUMIFS(WynKl1[Vi],WynKl1[Tr1],"&gt;00:00:00")/COUNTA(WynKl1[Tr1])))/3600,""))</f>
        <v>2.0713551894683255E-2</v>
      </c>
      <c r="I16" s="25">
        <f>IFERROR(_xlfn.RANK.EQ(WynKl1[[#This Row],[Tsk1]],WynKl1[Tsk1],1),"")</f>
        <v>10</v>
      </c>
      <c r="J16" s="24">
        <v>2.3530092592592592E-2</v>
      </c>
      <c r="K16" s="24">
        <f>IF(WynKl1[[#This Row],[Tr2]]="","",IFERROR(WynKl1[[#This Row],[Tr2]]*3600*(WynKl1[[#This Row],[Vi]]/(SUMIFS(WynKl1[Vi],WynKl1[Tr2],"&gt;00:00:00")/COUNTA(WynKl1[Tr2])))/3600,""))</f>
        <v>2.1717715833878826E-2</v>
      </c>
      <c r="L16" s="25">
        <f>IFERROR(_xlfn.RANK.EQ(WynKl1[[#This Row],[Tsk2]],WynKl1[Tsk2],1),"")</f>
        <v>10</v>
      </c>
      <c r="M16" s="24">
        <v>2.2604166666666665E-2</v>
      </c>
      <c r="N16" s="24">
        <f>IF(WynKl1[[#This Row],[Tr3]]="","",IFERROR(WynKl1[[#This Row],[Tr3]]*3600*(WynKl1[[#This Row],[Vi]]/(SUMIFS(WynKl1[Vi],WynKl1[Tr3],"&gt;00:00:00")/COUNTA(WynKl1[Tr3])))/3600,""))</f>
        <v>2.0863108226052807E-2</v>
      </c>
      <c r="O16" s="25">
        <f>IFERROR(_xlfn.RANK.EQ(WynKl1[[#This Row],[Tsk3]],WynKl1[Tsk3],1),"")</f>
        <v>10</v>
      </c>
      <c r="P16" s="24">
        <v>2.6863425925925926E-2</v>
      </c>
      <c r="Q16" s="24">
        <f>IF(WynKl1[[#This Row],[Tr4]]="","",IFERROR(WynKl1[[#This Row],[Tr4]]*3600*(WynKl1[[#This Row],[Vi]]/(SUMIFS(WynKl1[Vi],WynKl1[Tr4],"&gt;00:00:00")/COUNTA(WynKl1[Tr4])))/3600,""))</f>
        <v>2.4794303222052515E-2</v>
      </c>
      <c r="R16" s="25">
        <f>IFERROR(_xlfn.RANK.EQ(WynKl1[[#This Row],[Tsk4]],WynKl1[Tsk4],1),"")</f>
        <v>8</v>
      </c>
      <c r="S16" s="24">
        <v>3.4224537037037032E-2</v>
      </c>
      <c r="T16" s="24">
        <f>IF(WynKl1[[#This Row],[Tr5]]="","",IFERROR(WynKl1[[#This Row],[Tr5]]*3600*(WynKl1[[#This Row],[Vi]]/(SUMIFS(WynKl1[Vi],WynKl1[Tr5],"&gt;00:00:00")/COUNTA(WynKl1[Tr5])))/3600,""))</f>
        <v>3.1588433704269399E-2</v>
      </c>
      <c r="U16" s="25">
        <f>IFERROR(_xlfn.RANK.EQ(WynKl1[[#This Row],[Tsk5]],WynKl1[Tsk5],1),"")</f>
        <v>10</v>
      </c>
      <c r="V16" s="24">
        <v>3.4791666666666672E-2</v>
      </c>
      <c r="W16" s="24">
        <f>IF(WynKl1[[#This Row],[Tr6]]="","",IFERROR(WynKl1[[#This Row],[Tr6]]*3600*(WynKl1[[#This Row],[Vi]]/(SUMIFS(WynKl1[Vi],WynKl1[Tr6],"&gt;00:00:00")/COUNTA(WynKl1[Tr6])))/3600,""))</f>
        <v>3.2111880864062844E-2</v>
      </c>
      <c r="X16" s="25">
        <f>IFERROR(_xlfn.RANK.EQ(WynKl1[[#This Row],[Tsk6]],WynKl1[Tsk6],1),"")</f>
        <v>8</v>
      </c>
      <c r="Y16" s="24"/>
      <c r="Z16" s="24" t="str">
        <f>IF(WynKl1[[#This Row],[Tr7]]="","",IFERROR(WynKl1[[#This Row],[Tr7]]*3600*(WynKl1[[#This Row],[Vi]]/(SUMIFS(WynKl1[Vi],WynKl1[Tr7],"&gt;00:00:00")/COUNTA(WynKl1[Tr7])))/3600,""))</f>
        <v/>
      </c>
      <c r="AA16" s="25" t="str">
        <f>IFERROR(_xlfn.RANK.EQ(WynKl1[[#This Row],[Tsk7]],WynKl1[Tsk7],1),"")</f>
        <v/>
      </c>
      <c r="AB16" s="24"/>
      <c r="AC16" s="24" t="str">
        <f>IF(WynKl1[[#This Row],[Tr8]]="","",IFERROR(WynKl1[[#This Row],[Tr8]]*3600*(WynKl1[[#This Row],[Vi]]/(SUMIFS(WynKl1[Vi],WynKl1[Tr8],"&gt;00:00:00")/COUNTA(WynKl1[Tr8])))/3600,""))</f>
        <v/>
      </c>
      <c r="AD16" s="25" t="str">
        <f>IFERROR(_xlfn.RANK.EQ(WynKl1[[#This Row],[Tsk8]],WynKl1[Tsk8],1),"")</f>
        <v/>
      </c>
      <c r="AE16" s="24"/>
      <c r="AF16" s="24" t="str">
        <f>IF(WynKl1[[#This Row],[Tr9]]="","",IFERROR(WynKl1[[#This Row],[Tr9]]*3600*(WynKl1[[#This Row],[Vi]]/(SUMIFS(WynKl1[Vi],WynKl1[Tr9],"&gt;00:00:00")/COUNTA(WynKl1[Tr9])))/3600,""))</f>
        <v/>
      </c>
      <c r="AG16" s="25" t="str">
        <f>IFERROR(_xlfn.RANK.EQ(WynKl1[[#This Row],[Tsk9]],WynKl1[Tsk9],1),"")</f>
        <v/>
      </c>
      <c r="AH16" s="25">
        <v>46</v>
      </c>
      <c r="AI16" s="21"/>
      <c r="AJ16" s="25">
        <f ca="1">IFERROR(IF(lista_startowa!$B7=0,"",lista_startowa!$B7),"")</f>
        <v>1</v>
      </c>
    </row>
    <row r="17" spans="2:36" x14ac:dyDescent="0.25">
      <c r="B17" s="21">
        <f t="shared" ca="1" si="0"/>
        <v>11</v>
      </c>
      <c r="C17" s="22" t="str">
        <f>IFERROR(IF(lista_startowa!$C17=0,"",lista_startowa!$C17),"")</f>
        <v/>
      </c>
      <c r="D17" s="22" t="str">
        <f>IFERROR(IF(lista_startowa!$D17=0,"",lista_startowa!$D17),"")</f>
        <v/>
      </c>
      <c r="E17" s="23" t="str">
        <f>IFERROR(IF(lista_startowa!$E17=0,"",lista_startowa!$E17),"")</f>
        <v/>
      </c>
      <c r="F17" s="22" t="str">
        <f>IFERROR(IF(lista_startowa!$G17=0,"",lista_startowa!$G17),"")</f>
        <v/>
      </c>
      <c r="G17" s="24"/>
      <c r="H17" s="24" t="str">
        <f>IF(WynKl1[[#This Row],[Tr1]]="","",IFERROR(WynKl1[[#This Row],[Tr1]]*3600*(WynKl1[[#This Row],[Vi]]/(SUMIFS(WynKl1[Vi],WynKl1[Tr1],"&gt;00:00:00")/COUNTA(WynKl1[Tr1])))/3600,""))</f>
        <v/>
      </c>
      <c r="I17" s="25" t="str">
        <f>IFERROR(_xlfn.RANK.EQ(WynKl1[[#This Row],[Tsk1]],WynKl1[Tsk1],1),"")</f>
        <v/>
      </c>
      <c r="J17" s="24"/>
      <c r="K17" s="24" t="str">
        <f>IF(WynKl1[[#This Row],[Tr2]]="","",IFERROR(WynKl1[[#This Row],[Tr2]]*3600*(WynKl1[[#This Row],[Vi]]/(SUMIFS(WynKl1[Vi],WynKl1[Tr2],"&gt;00:00:00")/COUNTA(WynKl1[Tr2])))/3600,""))</f>
        <v/>
      </c>
      <c r="L17" s="25" t="str">
        <f>IFERROR(_xlfn.RANK.EQ(WynKl1[[#This Row],[Tsk2]],WynKl1[Tsk2],1),"")</f>
        <v/>
      </c>
      <c r="M17" s="24"/>
      <c r="N17" s="24" t="str">
        <f>IF(WynKl1[[#This Row],[Tr3]]="","",IFERROR(WynKl1[[#This Row],[Tr3]]*3600*(WynKl1[[#This Row],[Vi]]/(SUMIFS(WynKl1[Vi],WynKl1[Tr3],"&gt;00:00:00")/COUNTA(WynKl1[Tr3])))/3600,""))</f>
        <v/>
      </c>
      <c r="O17" s="25" t="str">
        <f>IFERROR(_xlfn.RANK.EQ(WynKl1[[#This Row],[Tsk3]],WynKl1[Tsk3],1),"")</f>
        <v/>
      </c>
      <c r="P17" s="24"/>
      <c r="Q17" s="24" t="str">
        <f>IF(WynKl1[[#This Row],[Tr4]]="","",IFERROR(WynKl1[[#This Row],[Tr4]]*3600*(WynKl1[[#This Row],[Vi]]/(SUMIFS(WynKl1[Vi],WynKl1[Tr4],"&gt;00:00:00")/COUNTA(WynKl1[Tr4])))/3600,""))</f>
        <v/>
      </c>
      <c r="R17" s="25" t="str">
        <f>IFERROR(_xlfn.RANK.EQ(WynKl1[[#This Row],[Tsk4]],WynKl1[Tsk4],1),"")</f>
        <v/>
      </c>
      <c r="S17" s="24"/>
      <c r="T17" s="24" t="str">
        <f>IF(WynKl1[[#This Row],[Tr5]]="","",IFERROR(WynKl1[[#This Row],[Tr5]]*3600*(WynKl1[[#This Row],[Vi]]/(SUMIFS(WynKl1[Vi],WynKl1[Tr5],"&gt;00:00:00")/COUNTA(WynKl1[Tr5])))/3600,""))</f>
        <v/>
      </c>
      <c r="U17" s="25" t="str">
        <f>IFERROR(_xlfn.RANK.EQ(WynKl1[[#This Row],[Tsk5]],WynKl1[Tsk5],1),"")</f>
        <v/>
      </c>
      <c r="V17" s="24"/>
      <c r="W17" s="24" t="str">
        <f>IF(WynKl1[[#This Row],[Tr6]]="","",IFERROR(WynKl1[[#This Row],[Tr6]]*3600*(WynKl1[[#This Row],[Vi]]/(SUMIFS(WynKl1[Vi],WynKl1[Tr6],"&gt;00:00:00")/COUNTA(WynKl1[Tr6])))/3600,""))</f>
        <v/>
      </c>
      <c r="X17" s="25" t="str">
        <f>IFERROR(_xlfn.RANK.EQ(WynKl1[[#This Row],[Tsk6]],WynKl1[Tsk6],1),"")</f>
        <v/>
      </c>
      <c r="Y17" s="24"/>
      <c r="Z17" s="24" t="str">
        <f>IF(WynKl1[[#This Row],[Tr7]]="","",IFERROR(WynKl1[[#This Row],[Tr7]]*3600*(WynKl1[[#This Row],[Vi]]/(SUMIFS(WynKl1[Vi],WynKl1[Tr7],"&gt;00:00:00")/COUNTA(WynKl1[Tr7])))/3600,""))</f>
        <v/>
      </c>
      <c r="AA17" s="25" t="str">
        <f>IFERROR(_xlfn.RANK.EQ(WynKl1[[#This Row],[Tsk7]],WynKl1[Tsk7],1),"")</f>
        <v/>
      </c>
      <c r="AB17" s="24"/>
      <c r="AC17" s="24" t="str">
        <f>IF(WynKl1[[#This Row],[Tr8]]="","",IFERROR(WynKl1[[#This Row],[Tr8]]*3600*(WynKl1[[#This Row],[Vi]]/(SUMIFS(WynKl1[Vi],WynKl1[Tr8],"&gt;00:00:00")/COUNTA(WynKl1[Tr8])))/3600,""))</f>
        <v/>
      </c>
      <c r="AD17" s="25" t="str">
        <f>IFERROR(_xlfn.RANK.EQ(WynKl1[[#This Row],[Tsk8]],WynKl1[Tsk8],1),"")</f>
        <v/>
      </c>
      <c r="AE17" s="24"/>
      <c r="AF17" s="24" t="str">
        <f>IF(WynKl1[[#This Row],[Tr9]]="","",IFERROR(WynKl1[[#This Row],[Tr9]]*3600*(WynKl1[[#This Row],[Vi]]/(SUMIFS(WynKl1[Vi],WynKl1[Tr9],"&gt;00:00:00")/COUNTA(WynKl1[Tr9])))/3600,""))</f>
        <v/>
      </c>
      <c r="AG17" s="25" t="str">
        <f>IFERROR(_xlfn.RANK.EQ(WynKl1[[#This Row],[Tsk9]],WynKl1[Tsk9],1),"")</f>
        <v/>
      </c>
      <c r="AH17" s="25" t="str">
        <f t="shared" ref="AH17:AH36" si="1">IF(I17="","",IF(ISBLANK(I17),"",SUM(I17,L17,O17,R17,U17,X17,AA17,AD17,AG17)+SUM(COUNTIF(I17:AG17,"DSQ"),COUNTIF(I17:AG17,"OCS"),COUNTIF(I17:AG17,"DNF"),COUNTIF(I17:AG17,"DNC"),COUNTIF(I17:AG17,"DNE"),COUNTIF(I17:AG17,"RET"),COUNTIF(I17:AG17,"BFD"),COUNTIF(I17:AG17,"UFD"),COUNTIF(I17:AG17,"NSC"),COUNTIF(I17:AG17,"DNS"))*$E$39))</f>
        <v/>
      </c>
      <c r="AI17" s="21"/>
      <c r="AJ17" s="25">
        <f ca="1">IFERROR(IF(lista_startowa!$B17=0,"",lista_startowa!$B17),"")</f>
        <v>11</v>
      </c>
    </row>
    <row r="18" spans="2:36" x14ac:dyDescent="0.25">
      <c r="B18" s="21">
        <f t="shared" ca="1" si="0"/>
        <v>12</v>
      </c>
      <c r="C18" s="22" t="str">
        <f>IFERROR(IF(lista_startowa!$C18=0,"",lista_startowa!$C18),"")</f>
        <v/>
      </c>
      <c r="D18" s="22" t="str">
        <f>IFERROR(IF(lista_startowa!$D18=0,"",lista_startowa!$D18),"")</f>
        <v/>
      </c>
      <c r="E18" s="23" t="str">
        <f>IFERROR(IF(lista_startowa!$E18=0,"",lista_startowa!$E18),"")</f>
        <v/>
      </c>
      <c r="F18" s="22" t="str">
        <f>IFERROR(IF(lista_startowa!$G18=0,"",lista_startowa!$G18),"")</f>
        <v/>
      </c>
      <c r="G18" s="24"/>
      <c r="H18" s="24" t="str">
        <f>IF(WynKl1[[#This Row],[Tr1]]="","",IFERROR(WynKl1[[#This Row],[Tr1]]*3600*(WynKl1[[#This Row],[Vi]]/(SUMIFS(WynKl1[Vi],WynKl1[Tr1],"&gt;00:00:00")/COUNTA(WynKl1[Tr1])))/3600,""))</f>
        <v/>
      </c>
      <c r="I18" s="25" t="str">
        <f>IFERROR(_xlfn.RANK.EQ(WynKl1[[#This Row],[Tsk1]],WynKl1[Tsk1],1),"")</f>
        <v/>
      </c>
      <c r="J18" s="24"/>
      <c r="K18" s="24" t="str">
        <f>IF(WynKl1[[#This Row],[Tr2]]="","",IFERROR(WynKl1[[#This Row],[Tr2]]*3600*(WynKl1[[#This Row],[Vi]]/(SUMIFS(WynKl1[Vi],WynKl1[Tr2],"&gt;00:00:00")/COUNTA(WynKl1[Tr2])))/3600,""))</f>
        <v/>
      </c>
      <c r="L18" s="25" t="str">
        <f>IFERROR(_xlfn.RANK.EQ(WynKl1[[#This Row],[Tsk2]],WynKl1[Tsk2],1),"")</f>
        <v/>
      </c>
      <c r="M18" s="24"/>
      <c r="N18" s="24" t="str">
        <f>IF(WynKl1[[#This Row],[Tr3]]="","",IFERROR(WynKl1[[#This Row],[Tr3]]*3600*(WynKl1[[#This Row],[Vi]]/(SUMIFS(WynKl1[Vi],WynKl1[Tr3],"&gt;00:00:00")/COUNTA(WynKl1[Tr3])))/3600,""))</f>
        <v/>
      </c>
      <c r="O18" s="25" t="str">
        <f>IFERROR(_xlfn.RANK.EQ(WynKl1[[#This Row],[Tsk3]],WynKl1[Tsk3],1),"")</f>
        <v/>
      </c>
      <c r="P18" s="24"/>
      <c r="Q18" s="24" t="str">
        <f>IF(WynKl1[[#This Row],[Tr4]]="","",IFERROR(WynKl1[[#This Row],[Tr4]]*3600*(WynKl1[[#This Row],[Vi]]/(SUMIFS(WynKl1[Vi],WynKl1[Tr4],"&gt;00:00:00")/COUNTA(WynKl1[Tr4])))/3600,""))</f>
        <v/>
      </c>
      <c r="R18" s="25" t="str">
        <f>IFERROR(_xlfn.RANK.EQ(WynKl1[[#This Row],[Tsk4]],WynKl1[Tsk4],1),"")</f>
        <v/>
      </c>
      <c r="S18" s="24"/>
      <c r="T18" s="24" t="str">
        <f>IF(WynKl1[[#This Row],[Tr5]]="","",IFERROR(WynKl1[[#This Row],[Tr5]]*3600*(WynKl1[[#This Row],[Vi]]/(SUMIFS(WynKl1[Vi],WynKl1[Tr5],"&gt;00:00:00")/COUNTA(WynKl1[Tr5])))/3600,""))</f>
        <v/>
      </c>
      <c r="U18" s="25" t="str">
        <f>IFERROR(_xlfn.RANK.EQ(WynKl1[[#This Row],[Tsk5]],WynKl1[Tsk5],1),"")</f>
        <v/>
      </c>
      <c r="V18" s="24"/>
      <c r="W18" s="24" t="str">
        <f>IF(WynKl1[[#This Row],[Tr6]]="","",IFERROR(WynKl1[[#This Row],[Tr6]]*3600*(WynKl1[[#This Row],[Vi]]/(SUMIFS(WynKl1[Vi],WynKl1[Tr6],"&gt;00:00:00")/COUNTA(WynKl1[Tr6])))/3600,""))</f>
        <v/>
      </c>
      <c r="X18" s="25" t="str">
        <f>IFERROR(_xlfn.RANK.EQ(WynKl1[[#This Row],[Tsk6]],WynKl1[Tsk6],1),"")</f>
        <v/>
      </c>
      <c r="Y18" s="24"/>
      <c r="Z18" s="24" t="str">
        <f>IF(WynKl1[[#This Row],[Tr7]]="","",IFERROR(WynKl1[[#This Row],[Tr7]]*3600*(WynKl1[[#This Row],[Vi]]/(SUMIFS(WynKl1[Vi],WynKl1[Tr7],"&gt;00:00:00")/COUNTA(WynKl1[Tr7])))/3600,""))</f>
        <v/>
      </c>
      <c r="AA18" s="25" t="str">
        <f>IFERROR(_xlfn.RANK.EQ(WynKl1[[#This Row],[Tsk7]],WynKl1[Tsk7],1),"")</f>
        <v/>
      </c>
      <c r="AB18" s="24"/>
      <c r="AC18" s="24" t="str">
        <f>IF(WynKl1[[#This Row],[Tr8]]="","",IFERROR(WynKl1[[#This Row],[Tr8]]*3600*(WynKl1[[#This Row],[Vi]]/(SUMIFS(WynKl1[Vi],WynKl1[Tr8],"&gt;00:00:00")/COUNTA(WynKl1[Tr8])))/3600,""))</f>
        <v/>
      </c>
      <c r="AD18" s="25" t="str">
        <f>IFERROR(_xlfn.RANK.EQ(WynKl1[[#This Row],[Tsk8]],WynKl1[Tsk8],1),"")</f>
        <v/>
      </c>
      <c r="AE18" s="24"/>
      <c r="AF18" s="24" t="str">
        <f>IF(WynKl1[[#This Row],[Tr9]]="","",IFERROR(WynKl1[[#This Row],[Tr9]]*3600*(WynKl1[[#This Row],[Vi]]/(SUMIFS(WynKl1[Vi],WynKl1[Tr9],"&gt;00:00:00")/COUNTA(WynKl1[Tr9])))/3600,""))</f>
        <v/>
      </c>
      <c r="AG18" s="25"/>
      <c r="AH18" s="25" t="str">
        <f t="shared" si="1"/>
        <v/>
      </c>
      <c r="AI18" s="21"/>
      <c r="AJ18" s="25">
        <f ca="1">IFERROR(IF(lista_startowa!$B18=0,"",lista_startowa!$B18),"")</f>
        <v>12</v>
      </c>
    </row>
    <row r="19" spans="2:36" x14ac:dyDescent="0.25">
      <c r="B19" s="21">
        <f t="shared" ca="1" si="0"/>
        <v>13</v>
      </c>
      <c r="C19" s="22" t="str">
        <f>IFERROR(IF(lista_startowa!$C19=0,"",lista_startowa!$C19),"")</f>
        <v/>
      </c>
      <c r="D19" s="22" t="str">
        <f>IFERROR(IF(lista_startowa!$D19=0,"",lista_startowa!$D19),"")</f>
        <v/>
      </c>
      <c r="E19" s="23" t="str">
        <f>IFERROR(IF(lista_startowa!$E19=0,"",lista_startowa!$E19),"")</f>
        <v/>
      </c>
      <c r="F19" s="22" t="str">
        <f>IFERROR(IF(lista_startowa!$G19=0,"",lista_startowa!$G19),"")</f>
        <v/>
      </c>
      <c r="G19" s="24"/>
      <c r="H19" s="24" t="str">
        <f>IF(WynKl1[[#This Row],[Tr1]]="","",IFERROR(WynKl1[[#This Row],[Tr1]]*3600*(WynKl1[[#This Row],[Vi]]/(SUMIFS(WynKl1[Vi],WynKl1[Tr1],"&gt;00:00:00")/COUNTA(WynKl1[Tr1])))/3600,""))</f>
        <v/>
      </c>
      <c r="I19" s="25" t="str">
        <f>IFERROR(_xlfn.RANK.EQ(WynKl1[[#This Row],[Tsk1]],WynKl1[Tsk1],1),"")</f>
        <v/>
      </c>
      <c r="J19" s="24"/>
      <c r="K19" s="24" t="str">
        <f>IF(WynKl1[[#This Row],[Tr2]]="","",IFERROR(WynKl1[[#This Row],[Tr2]]*3600*(WynKl1[[#This Row],[Vi]]/(SUMIFS(WynKl1[Vi],WynKl1[Tr2],"&gt;00:00:00")/COUNTA(WynKl1[Tr2])))/3600,""))</f>
        <v/>
      </c>
      <c r="L19" s="25" t="str">
        <f>IFERROR(_xlfn.RANK.EQ(WynKl1[[#This Row],[Tsk2]],WynKl1[Tsk2],1),"")</f>
        <v/>
      </c>
      <c r="M19" s="24"/>
      <c r="N19" s="24" t="str">
        <f>IF(WynKl1[[#This Row],[Tr3]]="","",IFERROR(WynKl1[[#This Row],[Tr3]]*3600*(WynKl1[[#This Row],[Vi]]/(SUMIFS(WynKl1[Vi],WynKl1[Tr3],"&gt;00:00:00")/COUNTA(WynKl1[Tr3])))/3600,""))</f>
        <v/>
      </c>
      <c r="O19" s="25" t="str">
        <f>IFERROR(_xlfn.RANK.EQ(WynKl1[[#This Row],[Tsk3]],WynKl1[Tsk3],1),"")</f>
        <v/>
      </c>
      <c r="P19" s="24"/>
      <c r="Q19" s="24" t="str">
        <f>IF(WynKl1[[#This Row],[Tr4]]="","",IFERROR(WynKl1[[#This Row],[Tr4]]*3600*(WynKl1[[#This Row],[Vi]]/(SUMIFS(WynKl1[Vi],WynKl1[Tr4],"&gt;00:00:00")/COUNTA(WynKl1[Tr4])))/3600,""))</f>
        <v/>
      </c>
      <c r="R19" s="25" t="str">
        <f>IFERROR(_xlfn.RANK.EQ(WynKl1[[#This Row],[Tsk4]],WynKl1[Tsk4],1),"")</f>
        <v/>
      </c>
      <c r="S19" s="24"/>
      <c r="T19" s="24" t="str">
        <f>IF(WynKl1[[#This Row],[Tr5]]="","",IFERROR(WynKl1[[#This Row],[Tr5]]*3600*(WynKl1[[#This Row],[Vi]]/(SUMIFS(WynKl1[Vi],WynKl1[Tr5],"&gt;00:00:00")/COUNTA(WynKl1[Tr5])))/3600,""))</f>
        <v/>
      </c>
      <c r="U19" s="25" t="str">
        <f>IFERROR(_xlfn.RANK.EQ(WynKl1[[#This Row],[Tsk5]],WynKl1[Tsk5],1),"")</f>
        <v/>
      </c>
      <c r="V19" s="24"/>
      <c r="W19" s="24" t="str">
        <f>IF(WynKl1[[#This Row],[Tr6]]="","",IFERROR(WynKl1[[#This Row],[Tr6]]*3600*(WynKl1[[#This Row],[Vi]]/(SUMIFS(WynKl1[Vi],WynKl1[Tr6],"&gt;00:00:00")/COUNTA(WynKl1[Tr6])))/3600,""))</f>
        <v/>
      </c>
      <c r="X19" s="25" t="str">
        <f>IFERROR(_xlfn.RANK.EQ(WynKl1[[#This Row],[Tsk6]],WynKl1[Tsk6],1),"")</f>
        <v/>
      </c>
      <c r="Y19" s="24"/>
      <c r="Z19" s="24" t="str">
        <f>IF(WynKl1[[#This Row],[Tr7]]="","",IFERROR(WynKl1[[#This Row],[Tr7]]*3600*(WynKl1[[#This Row],[Vi]]/(SUMIFS(WynKl1[Vi],WynKl1[Tr7],"&gt;00:00:00")/COUNTA(WynKl1[Tr7])))/3600,""))</f>
        <v/>
      </c>
      <c r="AA19" s="25" t="str">
        <f>IFERROR(_xlfn.RANK.EQ(WynKl1[[#This Row],[Tsk7]],WynKl1[Tsk7],1),"")</f>
        <v/>
      </c>
      <c r="AB19" s="24"/>
      <c r="AC19" s="24" t="str">
        <f>IF(WynKl1[[#This Row],[Tr8]]="","",IFERROR(WynKl1[[#This Row],[Tr8]]*3600*(WynKl1[[#This Row],[Vi]]/(SUMIFS(WynKl1[Vi],WynKl1[Tr8],"&gt;00:00:00")/COUNTA(WynKl1[Tr8])))/3600,""))</f>
        <v/>
      </c>
      <c r="AD19" s="25" t="str">
        <f>IFERROR(_xlfn.RANK.EQ(WynKl1[[#This Row],[Tsk8]],WynKl1[Tsk8],1),"")</f>
        <v/>
      </c>
      <c r="AE19" s="24"/>
      <c r="AF19" s="24" t="str">
        <f>IF(WynKl1[[#This Row],[Tr9]]="","",IFERROR(WynKl1[[#This Row],[Tr9]]*3600*(WynKl1[[#This Row],[Vi]]/(SUMIFS(WynKl1[Vi],WynKl1[Tr9],"&gt;00:00:00")/COUNTA(WynKl1[Tr9])))/3600,""))</f>
        <v/>
      </c>
      <c r="AG19" s="25" t="str">
        <f>IFERROR(_xlfn.RANK.EQ(WynKl1[[#This Row],[Tsk9]],WynKl1[Tsk9],1),"")</f>
        <v/>
      </c>
      <c r="AH19" s="25" t="str">
        <f t="shared" si="1"/>
        <v/>
      </c>
      <c r="AI19" s="21"/>
      <c r="AJ19" s="25">
        <f ca="1">IFERROR(IF(lista_startowa!$B19=0,"",lista_startowa!$B19),"")</f>
        <v>13</v>
      </c>
    </row>
    <row r="20" spans="2:36" x14ac:dyDescent="0.25">
      <c r="B20" s="21">
        <f t="shared" ca="1" si="0"/>
        <v>14</v>
      </c>
      <c r="C20" s="22" t="str">
        <f>IFERROR(IF(lista_startowa!$C20=0,"",lista_startowa!$C20),"")</f>
        <v/>
      </c>
      <c r="D20" s="22" t="str">
        <f>IFERROR(IF(lista_startowa!$D20=0,"",lista_startowa!$D20),"")</f>
        <v/>
      </c>
      <c r="E20" s="23" t="str">
        <f>IFERROR(IF(lista_startowa!$E20=0,"",lista_startowa!$E20),"")</f>
        <v/>
      </c>
      <c r="F20" s="22" t="str">
        <f>IFERROR(IF(lista_startowa!$G20=0,"",lista_startowa!$G20),"")</f>
        <v/>
      </c>
      <c r="G20" s="24"/>
      <c r="H20" s="24" t="str">
        <f>IF(WynKl1[[#This Row],[Tr1]]="","",IFERROR(WynKl1[[#This Row],[Tr1]]*3600*(WynKl1[[#This Row],[Vi]]/(SUMIFS(WynKl1[Vi],WynKl1[Tr1],"&gt;00:00:00")/COUNTA(WynKl1[Tr1])))/3600,""))</f>
        <v/>
      </c>
      <c r="I20" s="25" t="str">
        <f>IFERROR(_xlfn.RANK.EQ(WynKl1[[#This Row],[Tsk1]],WynKl1[Tsk1],1),"")</f>
        <v/>
      </c>
      <c r="J20" s="24"/>
      <c r="K20" s="24" t="str">
        <f>IF(WynKl1[[#This Row],[Tr2]]="","",IFERROR(WynKl1[[#This Row],[Tr2]]*3600*(WynKl1[[#This Row],[Vi]]/(SUMIFS(WynKl1[Vi],WynKl1[Tr2],"&gt;00:00:00")/COUNTA(WynKl1[Tr2])))/3600,""))</f>
        <v/>
      </c>
      <c r="L20" s="25" t="str">
        <f>IFERROR(_xlfn.RANK.EQ(WynKl1[[#This Row],[Tsk2]],WynKl1[Tsk2],1),"")</f>
        <v/>
      </c>
      <c r="M20" s="24"/>
      <c r="N20" s="24" t="str">
        <f>IF(WynKl1[[#This Row],[Tr3]]="","",IFERROR(WynKl1[[#This Row],[Tr3]]*3600*(WynKl1[[#This Row],[Vi]]/(SUMIFS(WynKl1[Vi],WynKl1[Tr3],"&gt;00:00:00")/COUNTA(WynKl1[Tr3])))/3600,""))</f>
        <v/>
      </c>
      <c r="O20" s="25" t="str">
        <f>IFERROR(_xlfn.RANK.EQ(WynKl1[[#This Row],[Tsk3]],WynKl1[Tsk3],1),"")</f>
        <v/>
      </c>
      <c r="P20" s="24"/>
      <c r="Q20" s="24" t="str">
        <f>IF(WynKl1[[#This Row],[Tr4]]="","",IFERROR(WynKl1[[#This Row],[Tr4]]*3600*(WynKl1[[#This Row],[Vi]]/(SUMIFS(WynKl1[Vi],WynKl1[Tr4],"&gt;00:00:00")/COUNTA(WynKl1[Tr4])))/3600,""))</f>
        <v/>
      </c>
      <c r="R20" s="25" t="str">
        <f>IFERROR(_xlfn.RANK.EQ(WynKl1[[#This Row],[Tsk4]],WynKl1[Tsk4],1),"")</f>
        <v/>
      </c>
      <c r="S20" s="24"/>
      <c r="T20" s="24" t="str">
        <f>IF(WynKl1[[#This Row],[Tr5]]="","",IFERROR(WynKl1[[#This Row],[Tr5]]*3600*(WynKl1[[#This Row],[Vi]]/(SUMIFS(WynKl1[Vi],WynKl1[Tr5],"&gt;00:00:00")/COUNTA(WynKl1[Tr5])))/3600,""))</f>
        <v/>
      </c>
      <c r="U20" s="25" t="str">
        <f>IFERROR(_xlfn.RANK.EQ(WynKl1[[#This Row],[Tsk5]],WynKl1[Tsk5],1),"")</f>
        <v/>
      </c>
      <c r="V20" s="24"/>
      <c r="W20" s="24" t="str">
        <f>IF(WynKl1[[#This Row],[Tr6]]="","",IFERROR(WynKl1[[#This Row],[Tr6]]*3600*(WynKl1[[#This Row],[Vi]]/(SUMIFS(WynKl1[Vi],WynKl1[Tr6],"&gt;00:00:00")/COUNTA(WynKl1[Tr6])))/3600,""))</f>
        <v/>
      </c>
      <c r="X20" s="25" t="str">
        <f>IFERROR(_xlfn.RANK.EQ(WynKl1[[#This Row],[Tsk6]],WynKl1[Tsk6],1),"")</f>
        <v/>
      </c>
      <c r="Y20" s="24"/>
      <c r="Z20" s="24" t="str">
        <f>IF(WynKl1[[#This Row],[Tr7]]="","",IFERROR(WynKl1[[#This Row],[Tr7]]*3600*(WynKl1[[#This Row],[Vi]]/(SUMIFS(WynKl1[Vi],WynKl1[Tr7],"&gt;00:00:00")/COUNTA(WynKl1[Tr7])))/3600,""))</f>
        <v/>
      </c>
      <c r="AA20" s="25" t="str">
        <f>IFERROR(_xlfn.RANK.EQ(WynKl1[[#This Row],[Tsk7]],WynKl1[Tsk7],1),"")</f>
        <v/>
      </c>
      <c r="AB20" s="24"/>
      <c r="AC20" s="24" t="str">
        <f>IF(WynKl1[[#This Row],[Tr8]]="","",IFERROR(WynKl1[[#This Row],[Tr8]]*3600*(WynKl1[[#This Row],[Vi]]/(SUMIFS(WynKl1[Vi],WynKl1[Tr8],"&gt;00:00:00")/COUNTA(WynKl1[Tr8])))/3600,""))</f>
        <v/>
      </c>
      <c r="AD20" s="25" t="str">
        <f>IFERROR(_xlfn.RANK.EQ(WynKl1[[#This Row],[Tsk8]],WynKl1[Tsk8],1),"")</f>
        <v/>
      </c>
      <c r="AE20" s="24"/>
      <c r="AF20" s="24" t="str">
        <f>IF(WynKl1[[#This Row],[Tr9]]="","",IFERROR(WynKl1[[#This Row],[Tr9]]*3600*(WynKl1[[#This Row],[Vi]]/(SUMIFS(WynKl1[Vi],WynKl1[Tr9],"&gt;00:00:00")/COUNTA(WynKl1[Tr9])))/3600,""))</f>
        <v/>
      </c>
      <c r="AG20" s="25" t="str">
        <f>IFERROR(_xlfn.RANK.EQ(WynKl1[[#This Row],[Tsk9]],WynKl1[Tsk9],1),"")</f>
        <v/>
      </c>
      <c r="AH20" s="25" t="str">
        <f t="shared" si="1"/>
        <v/>
      </c>
      <c r="AI20" s="21"/>
      <c r="AJ20" s="25">
        <f ca="1">IFERROR(IF(lista_startowa!$B20=0,"",lista_startowa!$B20),"")</f>
        <v>14</v>
      </c>
    </row>
    <row r="21" spans="2:36" x14ac:dyDescent="0.25">
      <c r="B21" s="21">
        <f t="shared" ca="1" si="0"/>
        <v>15</v>
      </c>
      <c r="C21" s="22" t="str">
        <f>IFERROR(IF(lista_startowa!$C21=0,"",lista_startowa!$C21),"")</f>
        <v/>
      </c>
      <c r="D21" s="22" t="str">
        <f>IFERROR(IF(lista_startowa!$D21=0,"",lista_startowa!$D21),"")</f>
        <v/>
      </c>
      <c r="E21" s="23" t="str">
        <f>IFERROR(IF(lista_startowa!$E21=0,"",lista_startowa!$E21),"")</f>
        <v/>
      </c>
      <c r="F21" s="22" t="str">
        <f>IFERROR(IF(lista_startowa!$G21=0,"",lista_startowa!$G21),"")</f>
        <v/>
      </c>
      <c r="G21" s="24"/>
      <c r="H21" s="24" t="str">
        <f>IF(WynKl1[[#This Row],[Tr1]]="","",IFERROR(WynKl1[[#This Row],[Tr1]]*3600*(WynKl1[[#This Row],[Vi]]/(SUMIFS(WynKl1[Vi],WynKl1[Tr1],"&gt;00:00:00")/COUNTA(WynKl1[Tr1])))/3600,""))</f>
        <v/>
      </c>
      <c r="I21" s="25" t="str">
        <f>IFERROR(_xlfn.RANK.EQ(WynKl1[[#This Row],[Tsk1]],WynKl1[Tsk1],1),"")</f>
        <v/>
      </c>
      <c r="J21" s="24"/>
      <c r="K21" s="24" t="str">
        <f>IF(WynKl1[[#This Row],[Tr2]]="","",IFERROR(WynKl1[[#This Row],[Tr2]]*3600*(WynKl1[[#This Row],[Vi]]/(SUMIFS(WynKl1[Vi],WynKl1[Tr2],"&gt;00:00:00")/COUNTA(WynKl1[Tr2])))/3600,""))</f>
        <v/>
      </c>
      <c r="L21" s="25" t="str">
        <f>IFERROR(_xlfn.RANK.EQ(WynKl1[[#This Row],[Tsk2]],WynKl1[Tsk2],1),"")</f>
        <v/>
      </c>
      <c r="M21" s="24"/>
      <c r="N21" s="24" t="str">
        <f>IF(WynKl1[[#This Row],[Tr3]]="","",IFERROR(WynKl1[[#This Row],[Tr3]]*3600*(WynKl1[[#This Row],[Vi]]/(SUMIFS(WynKl1[Vi],WynKl1[Tr3],"&gt;00:00:00")/COUNTA(WynKl1[Tr3])))/3600,""))</f>
        <v/>
      </c>
      <c r="O21" s="25" t="str">
        <f>IFERROR(_xlfn.RANK.EQ(WynKl1[[#This Row],[Tsk3]],WynKl1[Tsk3],1),"")</f>
        <v/>
      </c>
      <c r="P21" s="24"/>
      <c r="Q21" s="24" t="str">
        <f>IF(WynKl1[[#This Row],[Tr4]]="","",IFERROR(WynKl1[[#This Row],[Tr4]]*3600*(WynKl1[[#This Row],[Vi]]/(SUMIFS(WynKl1[Vi],WynKl1[Tr4],"&gt;00:00:00")/COUNTA(WynKl1[Tr4])))/3600,""))</f>
        <v/>
      </c>
      <c r="R21" s="25" t="str">
        <f>IFERROR(_xlfn.RANK.EQ(WynKl1[[#This Row],[Tsk4]],WynKl1[Tsk4],1),"")</f>
        <v/>
      </c>
      <c r="S21" s="24"/>
      <c r="T21" s="24" t="str">
        <f>IF(WynKl1[[#This Row],[Tr5]]="","",IFERROR(WynKl1[[#This Row],[Tr5]]*3600*(WynKl1[[#This Row],[Vi]]/(SUMIFS(WynKl1[Vi],WynKl1[Tr5],"&gt;00:00:00")/COUNTA(WynKl1[Tr5])))/3600,""))</f>
        <v/>
      </c>
      <c r="U21" s="25" t="str">
        <f>IFERROR(_xlfn.RANK.EQ(WynKl1[[#This Row],[Tsk5]],WynKl1[Tsk5],1),"")</f>
        <v/>
      </c>
      <c r="V21" s="24"/>
      <c r="W21" s="24" t="str">
        <f>IF(WynKl1[[#This Row],[Tr6]]="","",IFERROR(WynKl1[[#This Row],[Tr6]]*3600*(WynKl1[[#This Row],[Vi]]/(SUMIFS(WynKl1[Vi],WynKl1[Tr6],"&gt;00:00:00")/COUNTA(WynKl1[Tr6])))/3600,""))</f>
        <v/>
      </c>
      <c r="X21" s="25" t="str">
        <f>IFERROR(_xlfn.RANK.EQ(WynKl1[[#This Row],[Tsk6]],WynKl1[Tsk6],1),"")</f>
        <v/>
      </c>
      <c r="Y21" s="24"/>
      <c r="Z21" s="24" t="str">
        <f>IF(WynKl1[[#This Row],[Tr7]]="","",IFERROR(WynKl1[[#This Row],[Tr7]]*3600*(WynKl1[[#This Row],[Vi]]/(SUMIFS(WynKl1[Vi],WynKl1[Tr7],"&gt;00:00:00")/COUNTA(WynKl1[Tr7])))/3600,""))</f>
        <v/>
      </c>
      <c r="AA21" s="25" t="str">
        <f>IFERROR(_xlfn.RANK.EQ(WynKl1[[#This Row],[Tsk7]],WynKl1[Tsk7],1),"")</f>
        <v/>
      </c>
      <c r="AB21" s="24"/>
      <c r="AC21" s="24" t="str">
        <f>IF(WynKl1[[#This Row],[Tr8]]="","",IFERROR(WynKl1[[#This Row],[Tr8]]*3600*(WynKl1[[#This Row],[Vi]]/(SUMIFS(WynKl1[Vi],WynKl1[Tr8],"&gt;00:00:00")/COUNTA(WynKl1[Tr8])))/3600,""))</f>
        <v/>
      </c>
      <c r="AD21" s="25" t="str">
        <f>IFERROR(_xlfn.RANK.EQ(WynKl1[[#This Row],[Tsk8]],WynKl1[Tsk8],1),"")</f>
        <v/>
      </c>
      <c r="AE21" s="24"/>
      <c r="AF21" s="24" t="str">
        <f>IF(WynKl1[[#This Row],[Tr9]]="","",IFERROR(WynKl1[[#This Row],[Tr9]]*3600*(WynKl1[[#This Row],[Vi]]/(SUMIFS(WynKl1[Vi],WynKl1[Tr9],"&gt;00:00:00")/COUNTA(WynKl1[Tr9])))/3600,""))</f>
        <v/>
      </c>
      <c r="AG21" s="25" t="str">
        <f>IFERROR(_xlfn.RANK.EQ(WynKl1[[#This Row],[Tsk9]],WynKl1[Tsk9],1),"")</f>
        <v/>
      </c>
      <c r="AH21" s="25" t="str">
        <f t="shared" si="1"/>
        <v/>
      </c>
      <c r="AI21" s="21"/>
      <c r="AJ21" s="25">
        <f ca="1">IFERROR(IF(lista_startowa!$B21=0,"",lista_startowa!$B21),"")</f>
        <v>15</v>
      </c>
    </row>
    <row r="22" spans="2:36" x14ac:dyDescent="0.25">
      <c r="B22" s="21">
        <f t="shared" ca="1" si="0"/>
        <v>16</v>
      </c>
      <c r="C22" s="22" t="str">
        <f>IFERROR(IF(lista_startowa!$C22=0,"",lista_startowa!$C22),"")</f>
        <v/>
      </c>
      <c r="D22" s="22" t="str">
        <f>IFERROR(IF(lista_startowa!$D22=0,"",lista_startowa!$D22),"")</f>
        <v/>
      </c>
      <c r="E22" s="23" t="str">
        <f>IFERROR(IF(lista_startowa!$E22=0,"",lista_startowa!$E22),"")</f>
        <v/>
      </c>
      <c r="F22" s="22" t="str">
        <f>IFERROR(IF(lista_startowa!$G22=0,"",lista_startowa!$G22),"")</f>
        <v/>
      </c>
      <c r="G22" s="24"/>
      <c r="H22" s="24" t="str">
        <f>IF(WynKl1[[#This Row],[Tr1]]="","",IFERROR(WynKl1[[#This Row],[Tr1]]*3600*(WynKl1[[#This Row],[Vi]]/(SUMIFS(WynKl1[Vi],WynKl1[Tr1],"&gt;00:00:00")/COUNTA(WynKl1[Tr1])))/3600,""))</f>
        <v/>
      </c>
      <c r="I22" s="25" t="str">
        <f>IFERROR(_xlfn.RANK.EQ(WynKl1[[#This Row],[Tsk1]],WynKl1[Tsk1],1),"")</f>
        <v/>
      </c>
      <c r="J22" s="24"/>
      <c r="K22" s="24" t="str">
        <f>IF(WynKl1[[#This Row],[Tr2]]="","",IFERROR(WynKl1[[#This Row],[Tr2]]*3600*(WynKl1[[#This Row],[Vi]]/(SUMIFS(WynKl1[Vi],WynKl1[Tr2],"&gt;00:00:00")/COUNTA(WynKl1[Tr2])))/3600,""))</f>
        <v/>
      </c>
      <c r="L22" s="25" t="str">
        <f>IFERROR(_xlfn.RANK.EQ(WynKl1[[#This Row],[Tsk2]],WynKl1[Tsk2],1),"")</f>
        <v/>
      </c>
      <c r="M22" s="24"/>
      <c r="N22" s="24" t="str">
        <f>IF(WynKl1[[#This Row],[Tr3]]="","",IFERROR(WynKl1[[#This Row],[Tr3]]*3600*(WynKl1[[#This Row],[Vi]]/(SUMIFS(WynKl1[Vi],WynKl1[Tr3],"&gt;00:00:00")/COUNTA(WynKl1[Tr3])))/3600,""))</f>
        <v/>
      </c>
      <c r="O22" s="25" t="str">
        <f>IFERROR(_xlfn.RANK.EQ(WynKl1[[#This Row],[Tsk3]],WynKl1[Tsk3],1),"")</f>
        <v/>
      </c>
      <c r="P22" s="24"/>
      <c r="Q22" s="24" t="str">
        <f>IF(WynKl1[[#This Row],[Tr4]]="","",IFERROR(WynKl1[[#This Row],[Tr4]]*3600*(WynKl1[[#This Row],[Vi]]/(SUMIFS(WynKl1[Vi],WynKl1[Tr4],"&gt;00:00:00")/COUNTA(WynKl1[Tr4])))/3600,""))</f>
        <v/>
      </c>
      <c r="R22" s="25" t="str">
        <f>IFERROR(_xlfn.RANK.EQ(WynKl1[[#This Row],[Tsk4]],WynKl1[Tsk4],1),"")</f>
        <v/>
      </c>
      <c r="S22" s="24"/>
      <c r="T22" s="24" t="str">
        <f>IF(WynKl1[[#This Row],[Tr5]]="","",IFERROR(WynKl1[[#This Row],[Tr5]]*3600*(WynKl1[[#This Row],[Vi]]/(SUMIFS(WynKl1[Vi],WynKl1[Tr5],"&gt;00:00:00")/COUNTA(WynKl1[Tr5])))/3600,""))</f>
        <v/>
      </c>
      <c r="U22" s="25" t="str">
        <f>IFERROR(_xlfn.RANK.EQ(WynKl1[[#This Row],[Tsk5]],WynKl1[Tsk5],1),"")</f>
        <v/>
      </c>
      <c r="V22" s="24"/>
      <c r="W22" s="24" t="str">
        <f>IF(WynKl1[[#This Row],[Tr6]]="","",IFERROR(WynKl1[[#This Row],[Tr6]]*3600*(WynKl1[[#This Row],[Vi]]/(SUMIFS(WynKl1[Vi],WynKl1[Tr6],"&gt;00:00:00")/COUNTA(WynKl1[Tr6])))/3600,""))</f>
        <v/>
      </c>
      <c r="X22" s="25" t="str">
        <f>IFERROR(_xlfn.RANK.EQ(WynKl1[[#This Row],[Tsk6]],WynKl1[Tsk6],1),"")</f>
        <v/>
      </c>
      <c r="Y22" s="24"/>
      <c r="Z22" s="24" t="str">
        <f>IF(WynKl1[[#This Row],[Tr7]]="","",IFERROR(WynKl1[[#This Row],[Tr7]]*3600*(WynKl1[[#This Row],[Vi]]/(SUMIFS(WynKl1[Vi],WynKl1[Tr7],"&gt;00:00:00")/COUNTA(WynKl1[Tr7])))/3600,""))</f>
        <v/>
      </c>
      <c r="AA22" s="25" t="str">
        <f>IFERROR(_xlfn.RANK.EQ(WynKl1[[#This Row],[Tsk7]],WynKl1[Tsk7],1),"")</f>
        <v/>
      </c>
      <c r="AB22" s="24"/>
      <c r="AC22" s="24" t="str">
        <f>IF(WynKl1[[#This Row],[Tr8]]="","",IFERROR(WynKl1[[#This Row],[Tr8]]*3600*(WynKl1[[#This Row],[Vi]]/(SUMIFS(WynKl1[Vi],WynKl1[Tr8],"&gt;00:00:00")/COUNTA(WynKl1[Tr8])))/3600,""))</f>
        <v/>
      </c>
      <c r="AD22" s="25" t="str">
        <f>IFERROR(_xlfn.RANK.EQ(WynKl1[[#This Row],[Tsk8]],WynKl1[Tsk8],1),"")</f>
        <v/>
      </c>
      <c r="AE22" s="24"/>
      <c r="AF22" s="24" t="str">
        <f>IF(WynKl1[[#This Row],[Tr9]]="","",IFERROR(WynKl1[[#This Row],[Tr9]]*3600*(WynKl1[[#This Row],[Vi]]/(SUMIFS(WynKl1[Vi],WynKl1[Tr9],"&gt;00:00:00")/COUNTA(WynKl1[Tr9])))/3600,""))</f>
        <v/>
      </c>
      <c r="AG22" s="25" t="str">
        <f>IFERROR(_xlfn.RANK.EQ(WynKl1[[#This Row],[Tsk9]],WynKl1[Tsk9],1),"")</f>
        <v/>
      </c>
      <c r="AH22" s="25" t="str">
        <f t="shared" si="1"/>
        <v/>
      </c>
      <c r="AI22" s="21"/>
      <c r="AJ22" s="25">
        <f ca="1">IFERROR(IF(lista_startowa!$B22=0,"",lista_startowa!$B22),"")</f>
        <v>16</v>
      </c>
    </row>
    <row r="23" spans="2:36" x14ac:dyDescent="0.25">
      <c r="B23" s="21">
        <f t="shared" ca="1" si="0"/>
        <v>17</v>
      </c>
      <c r="C23" s="22" t="str">
        <f>IFERROR(IF(lista_startowa!$C23=0,"",lista_startowa!$C23),"")</f>
        <v/>
      </c>
      <c r="D23" s="22" t="str">
        <f>IFERROR(IF(lista_startowa!$D23=0,"",lista_startowa!$D23),"")</f>
        <v/>
      </c>
      <c r="E23" s="23" t="str">
        <f>IFERROR(IF(lista_startowa!$E23=0,"",lista_startowa!$E23),"")</f>
        <v/>
      </c>
      <c r="F23" s="22" t="str">
        <f>IFERROR(IF(lista_startowa!$G23=0,"",lista_startowa!$G23),"")</f>
        <v/>
      </c>
      <c r="G23" s="24"/>
      <c r="H23" s="24" t="str">
        <f>IF(WynKl1[[#This Row],[Tr1]]="","",IFERROR(WynKl1[[#This Row],[Tr1]]*3600*(WynKl1[[#This Row],[Vi]]/(SUMIFS(WynKl1[Vi],WynKl1[Tr1],"&gt;00:00:00")/COUNTA(WynKl1[Tr1])))/3600,""))</f>
        <v/>
      </c>
      <c r="I23" s="25" t="str">
        <f>IFERROR(_xlfn.RANK.EQ(WynKl1[[#This Row],[Tsk1]],WynKl1[Tsk1],1),"")</f>
        <v/>
      </c>
      <c r="J23" s="24"/>
      <c r="K23" s="24" t="str">
        <f>IF(WynKl1[[#This Row],[Tr2]]="","",IFERROR(WynKl1[[#This Row],[Tr2]]*3600*(WynKl1[[#This Row],[Vi]]/(SUMIFS(WynKl1[Vi],WynKl1[Tr2],"&gt;00:00:00")/COUNTA(WynKl1[Tr2])))/3600,""))</f>
        <v/>
      </c>
      <c r="L23" s="25" t="str">
        <f>IFERROR(_xlfn.RANK.EQ(WynKl1[[#This Row],[Tsk2]],WynKl1[Tsk2],1),"")</f>
        <v/>
      </c>
      <c r="M23" s="24"/>
      <c r="N23" s="24" t="str">
        <f>IF(WynKl1[[#This Row],[Tr3]]="","",IFERROR(WynKl1[[#This Row],[Tr3]]*3600*(WynKl1[[#This Row],[Vi]]/(SUMIFS(WynKl1[Vi],WynKl1[Tr3],"&gt;00:00:00")/COUNTA(WynKl1[Tr3])))/3600,""))</f>
        <v/>
      </c>
      <c r="O23" s="25" t="str">
        <f>IFERROR(_xlfn.RANK.EQ(WynKl1[[#This Row],[Tsk3]],WynKl1[Tsk3],1),"")</f>
        <v/>
      </c>
      <c r="P23" s="24"/>
      <c r="Q23" s="24" t="str">
        <f>IF(WynKl1[[#This Row],[Tr4]]="","",IFERROR(WynKl1[[#This Row],[Tr4]]*3600*(WynKl1[[#This Row],[Vi]]/(SUMIFS(WynKl1[Vi],WynKl1[Tr4],"&gt;00:00:00")/COUNTA(WynKl1[Tr4])))/3600,""))</f>
        <v/>
      </c>
      <c r="R23" s="25" t="str">
        <f>IFERROR(_xlfn.RANK.EQ(WynKl1[[#This Row],[Tsk4]],WynKl1[Tsk4],1),"")</f>
        <v/>
      </c>
      <c r="S23" s="24"/>
      <c r="T23" s="24" t="str">
        <f>IF(WynKl1[[#This Row],[Tr5]]="","",IFERROR(WynKl1[[#This Row],[Tr5]]*3600*(WynKl1[[#This Row],[Vi]]/(SUMIFS(WynKl1[Vi],WynKl1[Tr5],"&gt;00:00:00")/COUNTA(WynKl1[Tr5])))/3600,""))</f>
        <v/>
      </c>
      <c r="U23" s="25" t="str">
        <f>IFERROR(_xlfn.RANK.EQ(WynKl1[[#This Row],[Tsk5]],WynKl1[Tsk5],1),"")</f>
        <v/>
      </c>
      <c r="V23" s="24"/>
      <c r="W23" s="24" t="str">
        <f>IF(WynKl1[[#This Row],[Tr6]]="","",IFERROR(WynKl1[[#This Row],[Tr6]]*3600*(WynKl1[[#This Row],[Vi]]/(SUMIFS(WynKl1[Vi],WynKl1[Tr6],"&gt;00:00:00")/COUNTA(WynKl1[Tr6])))/3600,""))</f>
        <v/>
      </c>
      <c r="X23" s="25" t="str">
        <f>IFERROR(_xlfn.RANK.EQ(WynKl1[[#This Row],[Tsk6]],WynKl1[Tsk6],1),"")</f>
        <v/>
      </c>
      <c r="Y23" s="24"/>
      <c r="Z23" s="24" t="str">
        <f>IF(WynKl1[[#This Row],[Tr7]]="","",IFERROR(WynKl1[[#This Row],[Tr7]]*3600*(WynKl1[[#This Row],[Vi]]/(SUMIFS(WynKl1[Vi],WynKl1[Tr7],"&gt;00:00:00")/COUNTA(WynKl1[Tr7])))/3600,""))</f>
        <v/>
      </c>
      <c r="AA23" s="25" t="str">
        <f>IFERROR(_xlfn.RANK.EQ(WynKl1[[#This Row],[Tsk7]],WynKl1[Tsk7],1),"")</f>
        <v/>
      </c>
      <c r="AB23" s="24"/>
      <c r="AC23" s="24" t="str">
        <f>IF(WynKl1[[#This Row],[Tr8]]="","",IFERROR(WynKl1[[#This Row],[Tr8]]*3600*(WynKl1[[#This Row],[Vi]]/(SUMIFS(WynKl1[Vi],WynKl1[Tr8],"&gt;00:00:00")/COUNTA(WynKl1[Tr8])))/3600,""))</f>
        <v/>
      </c>
      <c r="AD23" s="25" t="str">
        <f>IFERROR(_xlfn.RANK.EQ(WynKl1[[#This Row],[Tsk8]],WynKl1[Tsk8],1),"")</f>
        <v/>
      </c>
      <c r="AE23" s="24"/>
      <c r="AF23" s="24" t="str">
        <f>IF(WynKl1[[#This Row],[Tr9]]="","",IFERROR(WynKl1[[#This Row],[Tr9]]*3600*(WynKl1[[#This Row],[Vi]]/(SUMIFS(WynKl1[Vi],WynKl1[Tr9],"&gt;00:00:00")/COUNTA(WynKl1[Tr9])))/3600,""))</f>
        <v/>
      </c>
      <c r="AG23" s="25" t="str">
        <f>IFERROR(_xlfn.RANK.EQ(WynKl1[[#This Row],[Tsk9]],WynKl1[Tsk9],1),"")</f>
        <v/>
      </c>
      <c r="AH23" s="25" t="str">
        <f t="shared" si="1"/>
        <v/>
      </c>
      <c r="AI23" s="21"/>
      <c r="AJ23" s="25">
        <f ca="1">IFERROR(IF(lista_startowa!$B23=0,"",lista_startowa!$B23),"")</f>
        <v>17</v>
      </c>
    </row>
    <row r="24" spans="2:36" x14ac:dyDescent="0.25">
      <c r="B24" s="21">
        <f t="shared" ca="1" si="0"/>
        <v>18</v>
      </c>
      <c r="C24" s="22" t="str">
        <f>IFERROR(IF(lista_startowa!$C24=0,"",lista_startowa!$C24),"")</f>
        <v/>
      </c>
      <c r="D24" s="22" t="str">
        <f>IFERROR(IF(lista_startowa!$D24=0,"",lista_startowa!$D24),"")</f>
        <v/>
      </c>
      <c r="E24" s="23" t="str">
        <f>IFERROR(IF(lista_startowa!$E24=0,"",lista_startowa!$E24),"")</f>
        <v/>
      </c>
      <c r="F24" s="22" t="str">
        <f>IFERROR(IF(lista_startowa!$G24=0,"",lista_startowa!$G24),"")</f>
        <v/>
      </c>
      <c r="G24" s="24"/>
      <c r="H24" s="24" t="str">
        <f>IF(WynKl1[[#This Row],[Tr1]]="","",IFERROR(WynKl1[[#This Row],[Tr1]]*3600*(WynKl1[[#This Row],[Vi]]/(SUMIFS(WynKl1[Vi],WynKl1[Tr1],"&gt;00:00:00")/COUNTA(WynKl1[Tr1])))/3600,""))</f>
        <v/>
      </c>
      <c r="I24" s="25" t="str">
        <f>IFERROR(_xlfn.RANK.EQ(WynKl1[[#This Row],[Tsk1]],WynKl1[Tsk1],1),"")</f>
        <v/>
      </c>
      <c r="J24" s="24"/>
      <c r="K24" s="24" t="str">
        <f>IF(WynKl1[[#This Row],[Tr2]]="","",IFERROR(WynKl1[[#This Row],[Tr2]]*3600*(WynKl1[[#This Row],[Vi]]/(SUMIFS(WynKl1[Vi],WynKl1[Tr2],"&gt;00:00:00")/COUNTA(WynKl1[Tr2])))/3600,""))</f>
        <v/>
      </c>
      <c r="L24" s="25" t="str">
        <f>IFERROR(_xlfn.RANK.EQ(WynKl1[[#This Row],[Tsk2]],WynKl1[Tsk2],1),"")</f>
        <v/>
      </c>
      <c r="M24" s="24"/>
      <c r="N24" s="24" t="str">
        <f>IF(WynKl1[[#This Row],[Tr3]]="","",IFERROR(WynKl1[[#This Row],[Tr3]]*3600*(WynKl1[[#This Row],[Vi]]/(SUMIFS(WynKl1[Vi],WynKl1[Tr3],"&gt;00:00:00")/COUNTA(WynKl1[Tr3])))/3600,""))</f>
        <v/>
      </c>
      <c r="O24" s="25" t="str">
        <f>IFERROR(_xlfn.RANK.EQ(WynKl1[[#This Row],[Tsk3]],WynKl1[Tsk3],1),"")</f>
        <v/>
      </c>
      <c r="P24" s="24"/>
      <c r="Q24" s="24" t="str">
        <f>IF(WynKl1[[#This Row],[Tr4]]="","",IFERROR(WynKl1[[#This Row],[Tr4]]*3600*(WynKl1[[#This Row],[Vi]]/(SUMIFS(WynKl1[Vi],WynKl1[Tr4],"&gt;00:00:00")/COUNTA(WynKl1[Tr4])))/3600,""))</f>
        <v/>
      </c>
      <c r="R24" s="25" t="str">
        <f>IFERROR(_xlfn.RANK.EQ(WynKl1[[#This Row],[Tsk4]],WynKl1[Tsk4],1),"")</f>
        <v/>
      </c>
      <c r="S24" s="24"/>
      <c r="T24" s="24" t="str">
        <f>IF(WynKl1[[#This Row],[Tr5]]="","",IFERROR(WynKl1[[#This Row],[Tr5]]*3600*(WynKl1[[#This Row],[Vi]]/(SUMIFS(WynKl1[Vi],WynKl1[Tr5],"&gt;00:00:00")/COUNTA(WynKl1[Tr5])))/3600,""))</f>
        <v/>
      </c>
      <c r="U24" s="25" t="str">
        <f>IFERROR(_xlfn.RANK.EQ(WynKl1[[#This Row],[Tsk5]],WynKl1[Tsk5],1),"")</f>
        <v/>
      </c>
      <c r="V24" s="24"/>
      <c r="W24" s="24" t="str">
        <f>IF(WynKl1[[#This Row],[Tr6]]="","",IFERROR(WynKl1[[#This Row],[Tr6]]*3600*(WynKl1[[#This Row],[Vi]]/(SUMIFS(WynKl1[Vi],WynKl1[Tr6],"&gt;00:00:00")/COUNTA(WynKl1[Tr6])))/3600,""))</f>
        <v/>
      </c>
      <c r="X24" s="25" t="str">
        <f>IFERROR(_xlfn.RANK.EQ(WynKl1[[#This Row],[Tsk6]],WynKl1[Tsk6],1),"")</f>
        <v/>
      </c>
      <c r="Y24" s="24"/>
      <c r="Z24" s="24" t="str">
        <f>IF(WynKl1[[#This Row],[Tr7]]="","",IFERROR(WynKl1[[#This Row],[Tr7]]*3600*(WynKl1[[#This Row],[Vi]]/(SUMIFS(WynKl1[Vi],WynKl1[Tr7],"&gt;00:00:00")/COUNTA(WynKl1[Tr7])))/3600,""))</f>
        <v/>
      </c>
      <c r="AA24" s="25" t="str">
        <f>IFERROR(_xlfn.RANK.EQ(WynKl1[[#This Row],[Tsk7]],WynKl1[Tsk7],1),"")</f>
        <v/>
      </c>
      <c r="AB24" s="24"/>
      <c r="AC24" s="24" t="str">
        <f>IF(WynKl1[[#This Row],[Tr8]]="","",IFERROR(WynKl1[[#This Row],[Tr8]]*3600*(WynKl1[[#This Row],[Vi]]/(SUMIFS(WynKl1[Vi],WynKl1[Tr8],"&gt;00:00:00")/COUNTA(WynKl1[Tr8])))/3600,""))</f>
        <v/>
      </c>
      <c r="AD24" s="25" t="str">
        <f>IFERROR(_xlfn.RANK.EQ(WynKl1[[#This Row],[Tsk8]],WynKl1[Tsk8],1),"")</f>
        <v/>
      </c>
      <c r="AE24" s="24"/>
      <c r="AF24" s="24" t="str">
        <f>IF(WynKl1[[#This Row],[Tr9]]="","",IFERROR(WynKl1[[#This Row],[Tr9]]*3600*(WynKl1[[#This Row],[Vi]]/(SUMIFS(WynKl1[Vi],WynKl1[Tr9],"&gt;00:00:00")/COUNTA(WynKl1[Tr9])))/3600,""))</f>
        <v/>
      </c>
      <c r="AG24" s="25" t="str">
        <f>IFERROR(_xlfn.RANK.EQ(WynKl1[[#This Row],[Tsk9]],WynKl1[Tsk9],1),"")</f>
        <v/>
      </c>
      <c r="AH24" s="25" t="str">
        <f t="shared" si="1"/>
        <v/>
      </c>
      <c r="AI24" s="21"/>
      <c r="AJ24" s="25">
        <f ca="1">IFERROR(IF(lista_startowa!$B24=0,"",lista_startowa!$B24),"")</f>
        <v>18</v>
      </c>
    </row>
    <row r="25" spans="2:36" x14ac:dyDescent="0.25">
      <c r="B25" s="21">
        <f t="shared" ca="1" si="0"/>
        <v>19</v>
      </c>
      <c r="C25" s="22" t="str">
        <f>IFERROR(IF(lista_startowa!$C25=0,"",lista_startowa!$C25),"")</f>
        <v/>
      </c>
      <c r="D25" s="22" t="str">
        <f>IFERROR(IF(lista_startowa!$D25=0,"",lista_startowa!$D25),"")</f>
        <v/>
      </c>
      <c r="E25" s="23" t="str">
        <f>IFERROR(IF(lista_startowa!$E25=0,"",lista_startowa!$E25),"")</f>
        <v/>
      </c>
      <c r="F25" s="22" t="str">
        <f>IFERROR(IF(lista_startowa!$G25=0,"",lista_startowa!$G25),"")</f>
        <v/>
      </c>
      <c r="G25" s="24"/>
      <c r="H25" s="24" t="str">
        <f>IF(WynKl1[[#This Row],[Tr1]]="","",IFERROR(WynKl1[[#This Row],[Tr1]]*3600*(WynKl1[[#This Row],[Vi]]/(SUMIFS(WynKl1[Vi],WynKl1[Tr1],"&gt;00:00:00")/COUNTA(WynKl1[Tr1])))/3600,""))</f>
        <v/>
      </c>
      <c r="I25" s="25" t="str">
        <f>IFERROR(_xlfn.RANK.EQ(WynKl1[[#This Row],[Tsk1]],WynKl1[Tsk1],1),"")</f>
        <v/>
      </c>
      <c r="J25" s="24"/>
      <c r="K25" s="24" t="str">
        <f>IF(WynKl1[[#This Row],[Tr2]]="","",IFERROR(WynKl1[[#This Row],[Tr2]]*3600*(WynKl1[[#This Row],[Vi]]/(SUMIFS(WynKl1[Vi],WynKl1[Tr2],"&gt;00:00:00")/COUNTA(WynKl1[Tr2])))/3600,""))</f>
        <v/>
      </c>
      <c r="L25" s="25" t="str">
        <f>IFERROR(_xlfn.RANK.EQ(WynKl1[[#This Row],[Tsk2]],WynKl1[Tsk2],1),"")</f>
        <v/>
      </c>
      <c r="M25" s="24"/>
      <c r="N25" s="24" t="str">
        <f>IF(WynKl1[[#This Row],[Tr3]]="","",IFERROR(WynKl1[[#This Row],[Tr3]]*3600*(WynKl1[[#This Row],[Vi]]/(SUMIFS(WynKl1[Vi],WynKl1[Tr3],"&gt;00:00:00")/COUNTA(WynKl1[Tr3])))/3600,""))</f>
        <v/>
      </c>
      <c r="O25" s="25" t="str">
        <f>IFERROR(_xlfn.RANK.EQ(WynKl1[[#This Row],[Tsk3]],WynKl1[Tsk3],1),"")</f>
        <v/>
      </c>
      <c r="P25" s="24"/>
      <c r="Q25" s="24" t="str">
        <f>IF(WynKl1[[#This Row],[Tr4]]="","",IFERROR(WynKl1[[#This Row],[Tr4]]*3600*(WynKl1[[#This Row],[Vi]]/(SUMIFS(WynKl1[Vi],WynKl1[Tr4],"&gt;00:00:00")/COUNTA(WynKl1[Tr4])))/3600,""))</f>
        <v/>
      </c>
      <c r="R25" s="25" t="str">
        <f>IFERROR(_xlfn.RANK.EQ(WynKl1[[#This Row],[Tsk4]],WynKl1[Tsk4],1),"")</f>
        <v/>
      </c>
      <c r="S25" s="24"/>
      <c r="T25" s="24" t="str">
        <f>IF(WynKl1[[#This Row],[Tr5]]="","",IFERROR(WynKl1[[#This Row],[Tr5]]*3600*(WynKl1[[#This Row],[Vi]]/(SUMIFS(WynKl1[Vi],WynKl1[Tr5],"&gt;00:00:00")/COUNTA(WynKl1[Tr5])))/3600,""))</f>
        <v/>
      </c>
      <c r="U25" s="25" t="str">
        <f>IFERROR(_xlfn.RANK.EQ(WynKl1[[#This Row],[Tsk5]],WynKl1[Tsk5],1),"")</f>
        <v/>
      </c>
      <c r="V25" s="24"/>
      <c r="W25" s="24" t="str">
        <f>IF(WynKl1[[#This Row],[Tr6]]="","",IFERROR(WynKl1[[#This Row],[Tr6]]*3600*(WynKl1[[#This Row],[Vi]]/(SUMIFS(WynKl1[Vi],WynKl1[Tr6],"&gt;00:00:00")/COUNTA(WynKl1[Tr6])))/3600,""))</f>
        <v/>
      </c>
      <c r="X25" s="25" t="str">
        <f>IFERROR(_xlfn.RANK.EQ(WynKl1[[#This Row],[Tsk6]],WynKl1[Tsk6],1),"")</f>
        <v/>
      </c>
      <c r="Y25" s="24"/>
      <c r="Z25" s="24" t="str">
        <f>IF(WynKl1[[#This Row],[Tr7]]="","",IFERROR(WynKl1[[#This Row],[Tr7]]*3600*(WynKl1[[#This Row],[Vi]]/(SUMIFS(WynKl1[Vi],WynKl1[Tr7],"&gt;00:00:00")/COUNTA(WynKl1[Tr7])))/3600,""))</f>
        <v/>
      </c>
      <c r="AA25" s="25" t="str">
        <f>IFERROR(_xlfn.RANK.EQ(WynKl1[[#This Row],[Tsk7]],WynKl1[Tsk7],1),"")</f>
        <v/>
      </c>
      <c r="AB25" s="24"/>
      <c r="AC25" s="24" t="str">
        <f>IF(WynKl1[[#This Row],[Tr8]]="","",IFERROR(WynKl1[[#This Row],[Tr8]]*3600*(WynKl1[[#This Row],[Vi]]/(SUMIFS(WynKl1[Vi],WynKl1[Tr8],"&gt;00:00:00")/COUNTA(WynKl1[Tr8])))/3600,""))</f>
        <v/>
      </c>
      <c r="AD25" s="25" t="str">
        <f>IFERROR(_xlfn.RANK.EQ(WynKl1[[#This Row],[Tsk8]],WynKl1[Tsk8],1),"")</f>
        <v/>
      </c>
      <c r="AE25" s="24"/>
      <c r="AF25" s="24" t="str">
        <f>IF(WynKl1[[#This Row],[Tr9]]="","",IFERROR(WynKl1[[#This Row],[Tr9]]*3600*(WynKl1[[#This Row],[Vi]]/(SUMIFS(WynKl1[Vi],WynKl1[Tr9],"&gt;00:00:00")/COUNTA(WynKl1[Tr9])))/3600,""))</f>
        <v/>
      </c>
      <c r="AG25" s="25" t="str">
        <f>IFERROR(_xlfn.RANK.EQ(WynKl1[[#This Row],[Tsk9]],WynKl1[Tsk9],1),"")</f>
        <v/>
      </c>
      <c r="AH25" s="25" t="str">
        <f t="shared" si="1"/>
        <v/>
      </c>
      <c r="AI25" s="21"/>
      <c r="AJ25" s="25">
        <f ca="1">IFERROR(IF(lista_startowa!$B25=0,"",lista_startowa!$B25),"")</f>
        <v>19</v>
      </c>
    </row>
    <row r="26" spans="2:36" x14ac:dyDescent="0.25">
      <c r="B26" s="21">
        <f t="shared" ca="1" si="0"/>
        <v>20</v>
      </c>
      <c r="C26" s="22" t="str">
        <f>IFERROR(IF(lista_startowa!$C26=0,"",lista_startowa!$C26),"")</f>
        <v/>
      </c>
      <c r="D26" s="22" t="str">
        <f>IFERROR(IF(lista_startowa!$D26=0,"",lista_startowa!$D26),"")</f>
        <v/>
      </c>
      <c r="E26" s="23" t="str">
        <f>IFERROR(IF(lista_startowa!$E26=0,"",lista_startowa!$E26),"")</f>
        <v/>
      </c>
      <c r="F26" s="22" t="str">
        <f>IFERROR(IF(lista_startowa!$G26=0,"",lista_startowa!$G26),"")</f>
        <v/>
      </c>
      <c r="G26" s="24"/>
      <c r="H26" s="24" t="str">
        <f>IF(WynKl1[[#This Row],[Tr1]]="","",IFERROR(WynKl1[[#This Row],[Tr1]]*3600*(WynKl1[[#This Row],[Vi]]/(SUMIFS(WynKl1[Vi],WynKl1[Tr1],"&gt;00:00:00")/COUNTA(WynKl1[Tr1])))/3600,""))</f>
        <v/>
      </c>
      <c r="I26" s="25" t="str">
        <f>IFERROR(_xlfn.RANK.EQ(WynKl1[[#This Row],[Tsk1]],WynKl1[Tsk1],1),"")</f>
        <v/>
      </c>
      <c r="J26" s="24"/>
      <c r="K26" s="24" t="str">
        <f>IF(WynKl1[[#This Row],[Tr2]]="","",IFERROR(WynKl1[[#This Row],[Tr2]]*3600*(WynKl1[[#This Row],[Vi]]/(SUMIFS(WynKl1[Vi],WynKl1[Tr2],"&gt;00:00:00")/COUNTA(WynKl1[Tr2])))/3600,""))</f>
        <v/>
      </c>
      <c r="L26" s="25" t="str">
        <f>IFERROR(_xlfn.RANK.EQ(WynKl1[[#This Row],[Tsk2]],WynKl1[Tsk2],1),"")</f>
        <v/>
      </c>
      <c r="M26" s="24"/>
      <c r="N26" s="24" t="str">
        <f>IF(WynKl1[[#This Row],[Tr3]]="","",IFERROR(WynKl1[[#This Row],[Tr3]]*3600*(WynKl1[[#This Row],[Vi]]/(SUMIFS(WynKl1[Vi],WynKl1[Tr3],"&gt;00:00:00")/COUNTA(WynKl1[Tr3])))/3600,""))</f>
        <v/>
      </c>
      <c r="O26" s="25" t="str">
        <f>IFERROR(_xlfn.RANK.EQ(WynKl1[[#This Row],[Tsk3]],WynKl1[Tsk3],1),"")</f>
        <v/>
      </c>
      <c r="P26" s="24"/>
      <c r="Q26" s="24" t="str">
        <f>IF(WynKl1[[#This Row],[Tr4]]="","",IFERROR(WynKl1[[#This Row],[Tr4]]*3600*(WynKl1[[#This Row],[Vi]]/(SUMIFS(WynKl1[Vi],WynKl1[Tr4],"&gt;00:00:00")/COUNTA(WynKl1[Tr4])))/3600,""))</f>
        <v/>
      </c>
      <c r="R26" s="25" t="str">
        <f>IFERROR(_xlfn.RANK.EQ(WynKl1[[#This Row],[Tsk4]],WynKl1[Tsk4],1),"")</f>
        <v/>
      </c>
      <c r="S26" s="24"/>
      <c r="T26" s="24" t="str">
        <f>IF(WynKl1[[#This Row],[Tr5]]="","",IFERROR(WynKl1[[#This Row],[Tr5]]*3600*(WynKl1[[#This Row],[Vi]]/(SUMIFS(WynKl1[Vi],WynKl1[Tr5],"&gt;00:00:00")/COUNTA(WynKl1[Tr5])))/3600,""))</f>
        <v/>
      </c>
      <c r="U26" s="25" t="str">
        <f>IFERROR(_xlfn.RANK.EQ(WynKl1[[#This Row],[Tsk5]],WynKl1[Tsk5],1),"")</f>
        <v/>
      </c>
      <c r="V26" s="24"/>
      <c r="W26" s="24" t="str">
        <f>IF(WynKl1[[#This Row],[Tr6]]="","",IFERROR(WynKl1[[#This Row],[Tr6]]*3600*(WynKl1[[#This Row],[Vi]]/(SUMIFS(WynKl1[Vi],WynKl1[Tr6],"&gt;00:00:00")/COUNTA(WynKl1[Tr6])))/3600,""))</f>
        <v/>
      </c>
      <c r="X26" s="25" t="str">
        <f>IFERROR(_xlfn.RANK.EQ(WynKl1[[#This Row],[Tsk6]],WynKl1[Tsk6],1),"")</f>
        <v/>
      </c>
      <c r="Y26" s="24"/>
      <c r="Z26" s="24" t="str">
        <f>IF(WynKl1[[#This Row],[Tr7]]="","",IFERROR(WynKl1[[#This Row],[Tr7]]*3600*(WynKl1[[#This Row],[Vi]]/(SUMIFS(WynKl1[Vi],WynKl1[Tr7],"&gt;00:00:00")/COUNTA(WynKl1[Tr7])))/3600,""))</f>
        <v/>
      </c>
      <c r="AA26" s="25" t="str">
        <f>IFERROR(_xlfn.RANK.EQ(WynKl1[[#This Row],[Tsk7]],WynKl1[Tsk7],1),"")</f>
        <v/>
      </c>
      <c r="AB26" s="24"/>
      <c r="AC26" s="24" t="str">
        <f>IF(WynKl1[[#This Row],[Tr8]]="","",IFERROR(WynKl1[[#This Row],[Tr8]]*3600*(WynKl1[[#This Row],[Vi]]/(SUMIFS(WynKl1[Vi],WynKl1[Tr8],"&gt;00:00:00")/COUNTA(WynKl1[Tr8])))/3600,""))</f>
        <v/>
      </c>
      <c r="AD26" s="25" t="str">
        <f>IFERROR(_xlfn.RANK.EQ(WynKl1[[#This Row],[Tsk8]],WynKl1[Tsk8],1),"")</f>
        <v/>
      </c>
      <c r="AE26" s="24"/>
      <c r="AF26" s="24" t="str">
        <f>IF(WynKl1[[#This Row],[Tr9]]="","",IFERROR(WynKl1[[#This Row],[Tr9]]*3600*(WynKl1[[#This Row],[Vi]]/(SUMIFS(WynKl1[Vi],WynKl1[Tr9],"&gt;00:00:00")/COUNTA(WynKl1[Tr9])))/3600,""))</f>
        <v/>
      </c>
      <c r="AG26" s="25" t="str">
        <f>IFERROR(_xlfn.RANK.EQ(WynKl1[[#This Row],[Tsk9]],WynKl1[Tsk9],1),"")</f>
        <v/>
      </c>
      <c r="AH26" s="25" t="str">
        <f t="shared" si="1"/>
        <v/>
      </c>
      <c r="AI26" s="21"/>
      <c r="AJ26" s="25">
        <f ca="1">IFERROR(IF(lista_startowa!$B26=0,"",lista_startowa!$B26),"")</f>
        <v>20</v>
      </c>
    </row>
    <row r="27" spans="2:36" x14ac:dyDescent="0.25">
      <c r="B27" s="21">
        <f t="shared" ca="1" si="0"/>
        <v>21</v>
      </c>
      <c r="C27" s="22" t="str">
        <f>IFERROR(IF(lista_startowa!$C27=0,"",lista_startowa!$C27),"")</f>
        <v/>
      </c>
      <c r="D27" s="22" t="str">
        <f>IFERROR(IF(lista_startowa!$D27=0,"",lista_startowa!$D27),"")</f>
        <v/>
      </c>
      <c r="E27" s="23" t="str">
        <f>IFERROR(IF(lista_startowa!$E27=0,"",lista_startowa!$E27),"")</f>
        <v/>
      </c>
      <c r="F27" s="22" t="str">
        <f>IFERROR(IF(lista_startowa!$G27=0,"",lista_startowa!$G27),"")</f>
        <v/>
      </c>
      <c r="G27" s="24"/>
      <c r="H27" s="24" t="str">
        <f>IF(WynKl1[[#This Row],[Tr1]]="","",IFERROR(WynKl1[[#This Row],[Tr1]]*3600*(WynKl1[[#This Row],[Vi]]/(SUMIFS(WynKl1[Vi],WynKl1[Tr1],"&gt;00:00:00")/COUNTA(WynKl1[Tr1])))/3600,""))</f>
        <v/>
      </c>
      <c r="I27" s="25" t="str">
        <f>IFERROR(_xlfn.RANK.EQ(WynKl1[[#This Row],[Tsk1]],WynKl1[Tsk1],1),"")</f>
        <v/>
      </c>
      <c r="J27" s="24"/>
      <c r="K27" s="24" t="str">
        <f>IF(WynKl1[[#This Row],[Tr2]]="","",IFERROR(WynKl1[[#This Row],[Tr2]]*3600*(WynKl1[[#This Row],[Vi]]/(SUMIFS(WynKl1[Vi],WynKl1[Tr2],"&gt;00:00:00")/COUNTA(WynKl1[Tr2])))/3600,""))</f>
        <v/>
      </c>
      <c r="L27" s="25" t="str">
        <f>IFERROR(_xlfn.RANK.EQ(WynKl1[[#This Row],[Tsk2]],WynKl1[Tsk2],1),"")</f>
        <v/>
      </c>
      <c r="M27" s="24"/>
      <c r="N27" s="24" t="str">
        <f>IF(WynKl1[[#This Row],[Tr3]]="","",IFERROR(WynKl1[[#This Row],[Tr3]]*3600*(WynKl1[[#This Row],[Vi]]/(SUMIFS(WynKl1[Vi],WynKl1[Tr3],"&gt;00:00:00")/COUNTA(WynKl1[Tr3])))/3600,""))</f>
        <v/>
      </c>
      <c r="O27" s="25" t="str">
        <f>IFERROR(_xlfn.RANK.EQ(WynKl1[[#This Row],[Tsk3]],WynKl1[Tsk3],1),"")</f>
        <v/>
      </c>
      <c r="P27" s="24"/>
      <c r="Q27" s="24" t="str">
        <f>IF(WynKl1[[#This Row],[Tr4]]="","",IFERROR(WynKl1[[#This Row],[Tr4]]*3600*(WynKl1[[#This Row],[Vi]]/(SUMIFS(WynKl1[Vi],WynKl1[Tr4],"&gt;00:00:00")/COUNTA(WynKl1[Tr4])))/3600,""))</f>
        <v/>
      </c>
      <c r="R27" s="25" t="str">
        <f>IFERROR(_xlfn.RANK.EQ(WynKl1[[#This Row],[Tsk4]],WynKl1[Tsk4],1),"")</f>
        <v/>
      </c>
      <c r="S27" s="24"/>
      <c r="T27" s="24" t="str">
        <f>IF(WynKl1[[#This Row],[Tr5]]="","",IFERROR(WynKl1[[#This Row],[Tr5]]*3600*(WynKl1[[#This Row],[Vi]]/(SUMIFS(WynKl1[Vi],WynKl1[Tr5],"&gt;00:00:00")/COUNTA(WynKl1[Tr5])))/3600,""))</f>
        <v/>
      </c>
      <c r="U27" s="25" t="str">
        <f>IFERROR(_xlfn.RANK.EQ(WynKl1[[#This Row],[Tsk5]],WynKl1[Tsk5],1),"")</f>
        <v/>
      </c>
      <c r="V27" s="24"/>
      <c r="W27" s="24" t="str">
        <f>IF(WynKl1[[#This Row],[Tr6]]="","",IFERROR(WynKl1[[#This Row],[Tr6]]*3600*(WynKl1[[#This Row],[Vi]]/(SUMIFS(WynKl1[Vi],WynKl1[Tr6],"&gt;00:00:00")/COUNTA(WynKl1[Tr6])))/3600,""))</f>
        <v/>
      </c>
      <c r="X27" s="25" t="str">
        <f>IFERROR(_xlfn.RANK.EQ(WynKl1[[#This Row],[Tsk6]],WynKl1[Tsk6],1),"")</f>
        <v/>
      </c>
      <c r="Y27" s="24"/>
      <c r="Z27" s="24" t="str">
        <f>IF(WynKl1[[#This Row],[Tr7]]="","",IFERROR(WynKl1[[#This Row],[Tr7]]*3600*(WynKl1[[#This Row],[Vi]]/(SUMIFS(WynKl1[Vi],WynKl1[Tr7],"&gt;00:00:00")/COUNTA(WynKl1[Tr7])))/3600,""))</f>
        <v/>
      </c>
      <c r="AA27" s="25" t="str">
        <f>IFERROR(_xlfn.RANK.EQ(WynKl1[[#This Row],[Tsk7]],WynKl1[Tsk7],1),"")</f>
        <v/>
      </c>
      <c r="AB27" s="24"/>
      <c r="AC27" s="24" t="str">
        <f>IF(WynKl1[[#This Row],[Tr8]]="","",IFERROR(WynKl1[[#This Row],[Tr8]]*3600*(WynKl1[[#This Row],[Vi]]/(SUMIFS(WynKl1[Vi],WynKl1[Tr8],"&gt;00:00:00")/COUNTA(WynKl1[Tr8])))/3600,""))</f>
        <v/>
      </c>
      <c r="AD27" s="25" t="str">
        <f>IFERROR(_xlfn.RANK.EQ(WynKl1[[#This Row],[Tsk8]],WynKl1[Tsk8],1),"")</f>
        <v/>
      </c>
      <c r="AE27" s="24"/>
      <c r="AF27" s="24" t="str">
        <f>IF(WynKl1[[#This Row],[Tr9]]="","",IFERROR(WynKl1[[#This Row],[Tr9]]*3600*(WynKl1[[#This Row],[Vi]]/(SUMIFS(WynKl1[Vi],WynKl1[Tr9],"&gt;00:00:00")/COUNTA(WynKl1[Tr9])))/3600,""))</f>
        <v/>
      </c>
      <c r="AG27" s="25" t="str">
        <f>IFERROR(_xlfn.RANK.EQ(WynKl1[[#This Row],[Tsk9]],WynKl1[Tsk9],1),"")</f>
        <v/>
      </c>
      <c r="AH27" s="25" t="str">
        <f t="shared" si="1"/>
        <v/>
      </c>
      <c r="AI27" s="21"/>
      <c r="AJ27" s="25">
        <f ca="1">IFERROR(IF(lista_startowa!$B27=0,"",lista_startowa!$B27),"")</f>
        <v>21</v>
      </c>
    </row>
    <row r="28" spans="2:36" x14ac:dyDescent="0.25">
      <c r="B28" s="21">
        <f t="shared" ca="1" si="0"/>
        <v>22</v>
      </c>
      <c r="C28" s="22" t="str">
        <f>IFERROR(IF(lista_startowa!$C28=0,"",lista_startowa!$C28),"")</f>
        <v/>
      </c>
      <c r="D28" s="22" t="str">
        <f>IFERROR(IF(lista_startowa!$D28=0,"",lista_startowa!$D28),"")</f>
        <v/>
      </c>
      <c r="E28" s="23" t="str">
        <f>IFERROR(IF(lista_startowa!$E28=0,"",lista_startowa!$E28),"")</f>
        <v/>
      </c>
      <c r="F28" s="22" t="str">
        <f>IFERROR(IF(lista_startowa!$G28=0,"",lista_startowa!$G28),"")</f>
        <v/>
      </c>
      <c r="G28" s="24"/>
      <c r="H28" s="24" t="str">
        <f>IF(WynKl1[[#This Row],[Tr1]]="","",IFERROR(WynKl1[[#This Row],[Tr1]]*3600*(WynKl1[[#This Row],[Vi]]/(SUMIFS(WynKl1[Vi],WynKl1[Tr1],"&gt;00:00:00")/COUNTA(WynKl1[Tr1])))/3600,""))</f>
        <v/>
      </c>
      <c r="I28" s="25" t="str">
        <f>IFERROR(_xlfn.RANK.EQ(WynKl1[[#This Row],[Tsk1]],WynKl1[Tsk1],1),"")</f>
        <v/>
      </c>
      <c r="J28" s="24"/>
      <c r="K28" s="24" t="str">
        <f>IF(WynKl1[[#This Row],[Tr2]]="","",IFERROR(WynKl1[[#This Row],[Tr2]]*3600*(WynKl1[[#This Row],[Vi]]/(SUMIFS(WynKl1[Vi],WynKl1[Tr2],"&gt;00:00:00")/COUNTA(WynKl1[Tr2])))/3600,""))</f>
        <v/>
      </c>
      <c r="L28" s="25" t="str">
        <f>IFERROR(_xlfn.RANK.EQ(WynKl1[[#This Row],[Tsk2]],WynKl1[Tsk2],1),"")</f>
        <v/>
      </c>
      <c r="M28" s="24"/>
      <c r="N28" s="24" t="str">
        <f>IF(WynKl1[[#This Row],[Tr3]]="","",IFERROR(WynKl1[[#This Row],[Tr3]]*3600*(WynKl1[[#This Row],[Vi]]/(SUMIFS(WynKl1[Vi],WynKl1[Tr3],"&gt;00:00:00")/COUNTA(WynKl1[Tr3])))/3600,""))</f>
        <v/>
      </c>
      <c r="O28" s="25" t="str">
        <f>IFERROR(_xlfn.RANK.EQ(WynKl1[[#This Row],[Tsk3]],WynKl1[Tsk3],1),"")</f>
        <v/>
      </c>
      <c r="P28" s="24"/>
      <c r="Q28" s="24" t="str">
        <f>IF(WynKl1[[#This Row],[Tr4]]="","",IFERROR(WynKl1[[#This Row],[Tr4]]*3600*(WynKl1[[#This Row],[Vi]]/(SUMIFS(WynKl1[Vi],WynKl1[Tr4],"&gt;00:00:00")/COUNTA(WynKl1[Tr4])))/3600,""))</f>
        <v/>
      </c>
      <c r="R28" s="25" t="str">
        <f>IFERROR(_xlfn.RANK.EQ(WynKl1[[#This Row],[Tsk4]],WynKl1[Tsk4],1),"")</f>
        <v/>
      </c>
      <c r="S28" s="24"/>
      <c r="T28" s="24" t="str">
        <f>IF(WynKl1[[#This Row],[Tr5]]="","",IFERROR(WynKl1[[#This Row],[Tr5]]*3600*(WynKl1[[#This Row],[Vi]]/(SUMIFS(WynKl1[Vi],WynKl1[Tr5],"&gt;00:00:00")/COUNTA(WynKl1[Tr5])))/3600,""))</f>
        <v/>
      </c>
      <c r="U28" s="25" t="str">
        <f>IFERROR(_xlfn.RANK.EQ(WynKl1[[#This Row],[Tsk5]],WynKl1[Tsk5],1),"")</f>
        <v/>
      </c>
      <c r="V28" s="24"/>
      <c r="W28" s="24" t="str">
        <f>IF(WynKl1[[#This Row],[Tr6]]="","",IFERROR(WynKl1[[#This Row],[Tr6]]*3600*(WynKl1[[#This Row],[Vi]]/(SUMIFS(WynKl1[Vi],WynKl1[Tr6],"&gt;00:00:00")/COUNTA(WynKl1[Tr6])))/3600,""))</f>
        <v/>
      </c>
      <c r="X28" s="25" t="str">
        <f>IFERROR(_xlfn.RANK.EQ(WynKl1[[#This Row],[Tsk6]],WynKl1[Tsk6],1),"")</f>
        <v/>
      </c>
      <c r="Y28" s="24"/>
      <c r="Z28" s="24" t="str">
        <f>IF(WynKl1[[#This Row],[Tr7]]="","",IFERROR(WynKl1[[#This Row],[Tr7]]*3600*(WynKl1[[#This Row],[Vi]]/(SUMIFS(WynKl1[Vi],WynKl1[Tr7],"&gt;00:00:00")/COUNTA(WynKl1[Tr7])))/3600,""))</f>
        <v/>
      </c>
      <c r="AA28" s="25" t="str">
        <f>IFERROR(_xlfn.RANK.EQ(WynKl1[[#This Row],[Tsk7]],WynKl1[Tsk7],1),"")</f>
        <v/>
      </c>
      <c r="AB28" s="24"/>
      <c r="AC28" s="24" t="str">
        <f>IF(WynKl1[[#This Row],[Tr8]]="","",IFERROR(WynKl1[[#This Row],[Tr8]]*3600*(WynKl1[[#This Row],[Vi]]/(SUMIFS(WynKl1[Vi],WynKl1[Tr8],"&gt;00:00:00")/COUNTA(WynKl1[Tr8])))/3600,""))</f>
        <v/>
      </c>
      <c r="AD28" s="25" t="str">
        <f>IFERROR(_xlfn.RANK.EQ(WynKl1[[#This Row],[Tsk8]],WynKl1[Tsk8],1),"")</f>
        <v/>
      </c>
      <c r="AE28" s="24"/>
      <c r="AF28" s="24" t="str">
        <f>IF(WynKl1[[#This Row],[Tr9]]="","",IFERROR(WynKl1[[#This Row],[Tr9]]*3600*(WynKl1[[#This Row],[Vi]]/(SUMIFS(WynKl1[Vi],WynKl1[Tr9],"&gt;00:00:00")/COUNTA(WynKl1[Tr9])))/3600,""))</f>
        <v/>
      </c>
      <c r="AG28" s="25" t="str">
        <f>IFERROR(_xlfn.RANK.EQ(WynKl1[[#This Row],[Tsk9]],WynKl1[Tsk9],1),"")</f>
        <v/>
      </c>
      <c r="AH28" s="25" t="str">
        <f t="shared" si="1"/>
        <v/>
      </c>
      <c r="AI28" s="21"/>
      <c r="AJ28" s="25">
        <f ca="1">IFERROR(IF(lista_startowa!$B28=0,"",lista_startowa!$B28),"")</f>
        <v>22</v>
      </c>
    </row>
    <row r="29" spans="2:36" x14ac:dyDescent="0.25">
      <c r="B29" s="21">
        <f t="shared" ca="1" si="0"/>
        <v>23</v>
      </c>
      <c r="C29" s="22" t="str">
        <f>IFERROR(IF(lista_startowa!$C29=0,"",lista_startowa!$C29),"")</f>
        <v/>
      </c>
      <c r="D29" s="22" t="str">
        <f>IFERROR(IF(lista_startowa!$D29=0,"",lista_startowa!$D29),"")</f>
        <v/>
      </c>
      <c r="E29" s="23" t="str">
        <f>IFERROR(IF(lista_startowa!$E29=0,"",lista_startowa!$E29),"")</f>
        <v/>
      </c>
      <c r="F29" s="22" t="str">
        <f>IFERROR(IF(lista_startowa!$G29=0,"",lista_startowa!$G29),"")</f>
        <v/>
      </c>
      <c r="G29" s="24"/>
      <c r="H29" s="24" t="str">
        <f>IF(WynKl1[[#This Row],[Tr1]]="","",IFERROR(WynKl1[[#This Row],[Tr1]]*3600*(WynKl1[[#This Row],[Vi]]/(SUMIFS(WynKl1[Vi],WynKl1[Tr1],"&gt;00:00:00")/COUNTA(WynKl1[Tr1])))/3600,""))</f>
        <v/>
      </c>
      <c r="I29" s="25" t="str">
        <f>IFERROR(_xlfn.RANK.EQ(WynKl1[[#This Row],[Tsk1]],WynKl1[Tsk1],1),"")</f>
        <v/>
      </c>
      <c r="J29" s="24"/>
      <c r="K29" s="24" t="str">
        <f>IF(WynKl1[[#This Row],[Tr2]]="","",IFERROR(WynKl1[[#This Row],[Tr2]]*3600*(WynKl1[[#This Row],[Vi]]/(SUMIFS(WynKl1[Vi],WynKl1[Tr2],"&gt;00:00:00")/COUNTA(WynKl1[Tr2])))/3600,""))</f>
        <v/>
      </c>
      <c r="L29" s="25" t="str">
        <f>IFERROR(_xlfn.RANK.EQ(WynKl1[[#This Row],[Tsk2]],WynKl1[Tsk2],1),"")</f>
        <v/>
      </c>
      <c r="M29" s="24"/>
      <c r="N29" s="24" t="str">
        <f>IF(WynKl1[[#This Row],[Tr3]]="","",IFERROR(WynKl1[[#This Row],[Tr3]]*3600*(WynKl1[[#This Row],[Vi]]/(SUMIFS(WynKl1[Vi],WynKl1[Tr3],"&gt;00:00:00")/COUNTA(WynKl1[Tr3])))/3600,""))</f>
        <v/>
      </c>
      <c r="O29" s="25" t="str">
        <f>IFERROR(_xlfn.RANK.EQ(WynKl1[[#This Row],[Tsk3]],WynKl1[Tsk3],1),"")</f>
        <v/>
      </c>
      <c r="P29" s="24"/>
      <c r="Q29" s="24" t="str">
        <f>IF(WynKl1[[#This Row],[Tr4]]="","",IFERROR(WynKl1[[#This Row],[Tr4]]*3600*(WynKl1[[#This Row],[Vi]]/(SUMIFS(WynKl1[Vi],WynKl1[Tr4],"&gt;00:00:00")/COUNTA(WynKl1[Tr4])))/3600,""))</f>
        <v/>
      </c>
      <c r="R29" s="25" t="str">
        <f>IFERROR(_xlfn.RANK.EQ(WynKl1[[#This Row],[Tsk4]],WynKl1[Tsk4],1),"")</f>
        <v/>
      </c>
      <c r="S29" s="24"/>
      <c r="T29" s="24" t="str">
        <f>IF(WynKl1[[#This Row],[Tr5]]="","",IFERROR(WynKl1[[#This Row],[Tr5]]*3600*(WynKl1[[#This Row],[Vi]]/(SUMIFS(WynKl1[Vi],WynKl1[Tr5],"&gt;00:00:00")/COUNTA(WynKl1[Tr5])))/3600,""))</f>
        <v/>
      </c>
      <c r="U29" s="25" t="str">
        <f>IFERROR(_xlfn.RANK.EQ(WynKl1[[#This Row],[Tsk5]],WynKl1[Tsk5],1),"")</f>
        <v/>
      </c>
      <c r="V29" s="24"/>
      <c r="W29" s="24" t="str">
        <f>IF(WynKl1[[#This Row],[Tr6]]="","",IFERROR(WynKl1[[#This Row],[Tr6]]*3600*(WynKl1[[#This Row],[Vi]]/(SUMIFS(WynKl1[Vi],WynKl1[Tr6],"&gt;00:00:00")/COUNTA(WynKl1[Tr6])))/3600,""))</f>
        <v/>
      </c>
      <c r="X29" s="25" t="str">
        <f>IFERROR(_xlfn.RANK.EQ(WynKl1[[#This Row],[Tsk6]],WynKl1[Tsk6],1),"")</f>
        <v/>
      </c>
      <c r="Y29" s="24"/>
      <c r="Z29" s="24" t="str">
        <f>IF(WynKl1[[#This Row],[Tr7]]="","",IFERROR(WynKl1[[#This Row],[Tr7]]*3600*(WynKl1[[#This Row],[Vi]]/(SUMIFS(WynKl1[Vi],WynKl1[Tr7],"&gt;00:00:00")/COUNTA(WynKl1[Tr7])))/3600,""))</f>
        <v/>
      </c>
      <c r="AA29" s="25" t="str">
        <f>IFERROR(_xlfn.RANK.EQ(WynKl1[[#This Row],[Tsk7]],WynKl1[Tsk7],1),"")</f>
        <v/>
      </c>
      <c r="AB29" s="24"/>
      <c r="AC29" s="24" t="str">
        <f>IF(WynKl1[[#This Row],[Tr8]]="","",IFERROR(WynKl1[[#This Row],[Tr8]]*3600*(WynKl1[[#This Row],[Vi]]/(SUMIFS(WynKl1[Vi],WynKl1[Tr8],"&gt;00:00:00")/COUNTA(WynKl1[Tr8])))/3600,""))</f>
        <v/>
      </c>
      <c r="AD29" s="25" t="str">
        <f>IFERROR(_xlfn.RANK.EQ(WynKl1[[#This Row],[Tsk8]],WynKl1[Tsk8],1),"")</f>
        <v/>
      </c>
      <c r="AE29" s="24"/>
      <c r="AF29" s="24" t="str">
        <f>IF(WynKl1[[#This Row],[Tr9]]="","",IFERROR(WynKl1[[#This Row],[Tr9]]*3600*(WynKl1[[#This Row],[Vi]]/(SUMIFS(WynKl1[Vi],WynKl1[Tr9],"&gt;00:00:00")/COUNTA(WynKl1[Tr9])))/3600,""))</f>
        <v/>
      </c>
      <c r="AG29" s="25" t="str">
        <f>IFERROR(_xlfn.RANK.EQ(WynKl1[[#This Row],[Tsk9]],WynKl1[Tsk9],1),"")</f>
        <v/>
      </c>
      <c r="AH29" s="25" t="str">
        <f t="shared" si="1"/>
        <v/>
      </c>
      <c r="AI29" s="21"/>
      <c r="AJ29" s="25">
        <f ca="1">IFERROR(IF(lista_startowa!$B29=0,"",lista_startowa!$B29),"")</f>
        <v>23</v>
      </c>
    </row>
    <row r="30" spans="2:36" x14ac:dyDescent="0.25">
      <c r="B30" s="21">
        <f t="shared" ca="1" si="0"/>
        <v>24</v>
      </c>
      <c r="C30" s="22" t="str">
        <f>IFERROR(IF(lista_startowa!$C30=0,"",lista_startowa!$C30),"")</f>
        <v/>
      </c>
      <c r="D30" s="22" t="str">
        <f>IFERROR(IF(lista_startowa!$D30=0,"",lista_startowa!$D30),"")</f>
        <v/>
      </c>
      <c r="E30" s="23" t="str">
        <f>IFERROR(IF(lista_startowa!$E30=0,"",lista_startowa!$E30),"")</f>
        <v/>
      </c>
      <c r="F30" s="22" t="str">
        <f>IFERROR(IF(lista_startowa!$G30=0,"",lista_startowa!$G30),"")</f>
        <v/>
      </c>
      <c r="G30" s="24"/>
      <c r="H30" s="24" t="str">
        <f>IF(WynKl1[[#This Row],[Tr1]]="","",IFERROR(WynKl1[[#This Row],[Tr1]]*3600*(WynKl1[[#This Row],[Vi]]/(SUMIFS(WynKl1[Vi],WynKl1[Tr1],"&gt;00:00:00")/COUNTA(WynKl1[Tr1])))/3600,""))</f>
        <v/>
      </c>
      <c r="I30" s="25" t="str">
        <f>IFERROR(_xlfn.RANK.EQ(WynKl1[[#This Row],[Tsk1]],WynKl1[Tsk1],1),"")</f>
        <v/>
      </c>
      <c r="J30" s="24"/>
      <c r="K30" s="24" t="str">
        <f>IF(WynKl1[[#This Row],[Tr2]]="","",IFERROR(WynKl1[[#This Row],[Tr2]]*3600*(WynKl1[[#This Row],[Vi]]/(SUMIFS(WynKl1[Vi],WynKl1[Tr2],"&gt;00:00:00")/COUNTA(WynKl1[Tr2])))/3600,""))</f>
        <v/>
      </c>
      <c r="L30" s="25" t="str">
        <f>IFERROR(_xlfn.RANK.EQ(WynKl1[[#This Row],[Tsk2]],WynKl1[Tsk2],1),"")</f>
        <v/>
      </c>
      <c r="M30" s="24"/>
      <c r="N30" s="24" t="str">
        <f>IF(WynKl1[[#This Row],[Tr3]]="","",IFERROR(WynKl1[[#This Row],[Tr3]]*3600*(WynKl1[[#This Row],[Vi]]/(SUMIFS(WynKl1[Vi],WynKl1[Tr3],"&gt;00:00:00")/COUNTA(WynKl1[Tr3])))/3600,""))</f>
        <v/>
      </c>
      <c r="O30" s="25" t="str">
        <f>IFERROR(_xlfn.RANK.EQ(WynKl1[[#This Row],[Tsk3]],WynKl1[Tsk3],1),"")</f>
        <v/>
      </c>
      <c r="P30" s="24"/>
      <c r="Q30" s="24" t="str">
        <f>IF(WynKl1[[#This Row],[Tr4]]="","",IFERROR(WynKl1[[#This Row],[Tr4]]*3600*(WynKl1[[#This Row],[Vi]]/(SUMIFS(WynKl1[Vi],WynKl1[Tr4],"&gt;00:00:00")/COUNTA(WynKl1[Tr4])))/3600,""))</f>
        <v/>
      </c>
      <c r="R30" s="25" t="str">
        <f>IFERROR(_xlfn.RANK.EQ(WynKl1[[#This Row],[Tsk4]],WynKl1[Tsk4],1),"")</f>
        <v/>
      </c>
      <c r="S30" s="24"/>
      <c r="T30" s="24" t="str">
        <f>IF(WynKl1[[#This Row],[Tr5]]="","",IFERROR(WynKl1[[#This Row],[Tr5]]*3600*(WynKl1[[#This Row],[Vi]]/(SUMIFS(WynKl1[Vi],WynKl1[Tr5],"&gt;00:00:00")/COUNTA(WynKl1[Tr5])))/3600,""))</f>
        <v/>
      </c>
      <c r="U30" s="25" t="str">
        <f>IFERROR(_xlfn.RANK.EQ(WynKl1[[#This Row],[Tsk5]],WynKl1[Tsk5],1),"")</f>
        <v/>
      </c>
      <c r="V30" s="24"/>
      <c r="W30" s="24" t="str">
        <f>IF(WynKl1[[#This Row],[Tr6]]="","",IFERROR(WynKl1[[#This Row],[Tr6]]*3600*(WynKl1[[#This Row],[Vi]]/(SUMIFS(WynKl1[Vi],WynKl1[Tr6],"&gt;00:00:00")/COUNTA(WynKl1[Tr6])))/3600,""))</f>
        <v/>
      </c>
      <c r="X30" s="25" t="str">
        <f>IFERROR(_xlfn.RANK.EQ(WynKl1[[#This Row],[Tsk6]],WynKl1[Tsk6],1),"")</f>
        <v/>
      </c>
      <c r="Y30" s="24"/>
      <c r="Z30" s="24" t="str">
        <f>IF(WynKl1[[#This Row],[Tr7]]="","",IFERROR(WynKl1[[#This Row],[Tr7]]*3600*(WynKl1[[#This Row],[Vi]]/(SUMIFS(WynKl1[Vi],WynKl1[Tr7],"&gt;00:00:00")/COUNTA(WynKl1[Tr7])))/3600,""))</f>
        <v/>
      </c>
      <c r="AA30" s="25" t="str">
        <f>IFERROR(_xlfn.RANK.EQ(WynKl1[[#This Row],[Tsk7]],WynKl1[Tsk7],1),"")</f>
        <v/>
      </c>
      <c r="AB30" s="24"/>
      <c r="AC30" s="24" t="str">
        <f>IF(WynKl1[[#This Row],[Tr8]]="","",IFERROR(WynKl1[[#This Row],[Tr8]]*3600*(WynKl1[[#This Row],[Vi]]/(SUMIFS(WynKl1[Vi],WynKl1[Tr8],"&gt;00:00:00")/COUNTA(WynKl1[Tr8])))/3600,""))</f>
        <v/>
      </c>
      <c r="AD30" s="25" t="str">
        <f>IFERROR(_xlfn.RANK.EQ(WynKl1[[#This Row],[Tsk8]],WynKl1[Tsk8],1),"")</f>
        <v/>
      </c>
      <c r="AE30" s="24"/>
      <c r="AF30" s="24" t="str">
        <f>IF(WynKl1[[#This Row],[Tr9]]="","",IFERROR(WynKl1[[#This Row],[Tr9]]*3600*(WynKl1[[#This Row],[Vi]]/(SUMIFS(WynKl1[Vi],WynKl1[Tr9],"&gt;00:00:00")/COUNTA(WynKl1[Tr9])))/3600,""))</f>
        <v/>
      </c>
      <c r="AG30" s="25" t="str">
        <f>IFERROR(_xlfn.RANK.EQ(WynKl1[[#This Row],[Tsk9]],WynKl1[Tsk9],1),"")</f>
        <v/>
      </c>
      <c r="AH30" s="25" t="str">
        <f t="shared" si="1"/>
        <v/>
      </c>
      <c r="AI30" s="21"/>
      <c r="AJ30" s="25">
        <f ca="1">IFERROR(IF(lista_startowa!$B30=0,"",lista_startowa!$B30),"")</f>
        <v>24</v>
      </c>
    </row>
    <row r="31" spans="2:36" x14ac:dyDescent="0.25">
      <c r="B31" s="21">
        <f t="shared" ca="1" si="0"/>
        <v>25</v>
      </c>
      <c r="C31" s="22" t="str">
        <f>IFERROR(IF(lista_startowa!$C31=0,"",lista_startowa!$C31),"")</f>
        <v/>
      </c>
      <c r="D31" s="22" t="str">
        <f>IFERROR(IF(lista_startowa!$D31=0,"",lista_startowa!$D31),"")</f>
        <v/>
      </c>
      <c r="E31" s="23" t="str">
        <f>IFERROR(IF(lista_startowa!$E31=0,"",lista_startowa!$E31),"")</f>
        <v/>
      </c>
      <c r="F31" s="22" t="str">
        <f>IFERROR(IF(lista_startowa!$G31=0,"",lista_startowa!$G31),"")</f>
        <v/>
      </c>
      <c r="G31" s="24"/>
      <c r="H31" s="24" t="str">
        <f>IF(WynKl1[[#This Row],[Tr1]]="","",IFERROR(WynKl1[[#This Row],[Tr1]]*3600*(WynKl1[[#This Row],[Vi]]/(SUMIFS(WynKl1[Vi],WynKl1[Tr1],"&gt;00:00:00")/COUNTA(WynKl1[Tr1])))/3600,""))</f>
        <v/>
      </c>
      <c r="I31" s="25" t="str">
        <f>IFERROR(_xlfn.RANK.EQ(WynKl1[[#This Row],[Tsk1]],WynKl1[Tsk1],1),"")</f>
        <v/>
      </c>
      <c r="J31" s="24"/>
      <c r="K31" s="24" t="str">
        <f>IF(WynKl1[[#This Row],[Tr2]]="","",IFERROR(WynKl1[[#This Row],[Tr2]]*3600*(WynKl1[[#This Row],[Vi]]/(SUMIFS(WynKl1[Vi],WynKl1[Tr2],"&gt;00:00:00")/COUNTA(WynKl1[Tr2])))/3600,""))</f>
        <v/>
      </c>
      <c r="L31" s="25" t="str">
        <f>IFERROR(_xlfn.RANK.EQ(WynKl1[[#This Row],[Tsk2]],WynKl1[Tsk2],1),"")</f>
        <v/>
      </c>
      <c r="M31" s="24"/>
      <c r="N31" s="24" t="str">
        <f>IF(WynKl1[[#This Row],[Tr3]]="","",IFERROR(WynKl1[[#This Row],[Tr3]]*3600*(WynKl1[[#This Row],[Vi]]/(SUMIFS(WynKl1[Vi],WynKl1[Tr3],"&gt;00:00:00")/COUNTA(WynKl1[Tr3])))/3600,""))</f>
        <v/>
      </c>
      <c r="O31" s="25" t="str">
        <f>IFERROR(_xlfn.RANK.EQ(WynKl1[[#This Row],[Tsk3]],WynKl1[Tsk3],1),"")</f>
        <v/>
      </c>
      <c r="P31" s="24"/>
      <c r="Q31" s="24" t="str">
        <f>IF(WynKl1[[#This Row],[Tr4]]="","",IFERROR(WynKl1[[#This Row],[Tr4]]*3600*(WynKl1[[#This Row],[Vi]]/(SUMIFS(WynKl1[Vi],WynKl1[Tr4],"&gt;00:00:00")/COUNTA(WynKl1[Tr4])))/3600,""))</f>
        <v/>
      </c>
      <c r="R31" s="25" t="str">
        <f>IFERROR(_xlfn.RANK.EQ(WynKl1[[#This Row],[Tsk4]],WynKl1[Tsk4],1),"")</f>
        <v/>
      </c>
      <c r="S31" s="24"/>
      <c r="T31" s="24" t="str">
        <f>IF(WynKl1[[#This Row],[Tr5]]="","",IFERROR(WynKl1[[#This Row],[Tr5]]*3600*(WynKl1[[#This Row],[Vi]]/(SUMIFS(WynKl1[Vi],WynKl1[Tr5],"&gt;00:00:00")/COUNTA(WynKl1[Tr5])))/3600,""))</f>
        <v/>
      </c>
      <c r="U31" s="25" t="str">
        <f>IFERROR(_xlfn.RANK.EQ(WynKl1[[#This Row],[Tsk5]],WynKl1[Tsk5],1),"")</f>
        <v/>
      </c>
      <c r="V31" s="24"/>
      <c r="W31" s="24" t="str">
        <f>IF(WynKl1[[#This Row],[Tr6]]="","",IFERROR(WynKl1[[#This Row],[Tr6]]*3600*(WynKl1[[#This Row],[Vi]]/(SUMIFS(WynKl1[Vi],WynKl1[Tr6],"&gt;00:00:00")/COUNTA(WynKl1[Tr6])))/3600,""))</f>
        <v/>
      </c>
      <c r="X31" s="25" t="str">
        <f>IFERROR(_xlfn.RANK.EQ(WynKl1[[#This Row],[Tsk6]],WynKl1[Tsk6],1),"")</f>
        <v/>
      </c>
      <c r="Y31" s="24"/>
      <c r="Z31" s="24" t="str">
        <f>IF(WynKl1[[#This Row],[Tr7]]="","",IFERROR(WynKl1[[#This Row],[Tr7]]*3600*(WynKl1[[#This Row],[Vi]]/(SUMIFS(WynKl1[Vi],WynKl1[Tr7],"&gt;00:00:00")/COUNTA(WynKl1[Tr7])))/3600,""))</f>
        <v/>
      </c>
      <c r="AA31" s="25" t="str">
        <f>IFERROR(_xlfn.RANK.EQ(WynKl1[[#This Row],[Tsk7]],WynKl1[Tsk7],1),"")</f>
        <v/>
      </c>
      <c r="AB31" s="24"/>
      <c r="AC31" s="24" t="str">
        <f>IF(WynKl1[[#This Row],[Tr8]]="","",IFERROR(WynKl1[[#This Row],[Tr8]]*3600*(WynKl1[[#This Row],[Vi]]/(SUMIFS(WynKl1[Vi],WynKl1[Tr8],"&gt;00:00:00")/COUNTA(WynKl1[Tr8])))/3600,""))</f>
        <v/>
      </c>
      <c r="AD31" s="25" t="str">
        <f>IFERROR(_xlfn.RANK.EQ(WynKl1[[#This Row],[Tsk8]],WynKl1[Tsk8],1),"")</f>
        <v/>
      </c>
      <c r="AE31" s="24"/>
      <c r="AF31" s="24" t="str">
        <f>IF(WynKl1[[#This Row],[Tr9]]="","",IFERROR(WynKl1[[#This Row],[Tr9]]*3600*(WynKl1[[#This Row],[Vi]]/(SUMIFS(WynKl1[Vi],WynKl1[Tr9],"&gt;00:00:00")/COUNTA(WynKl1[Tr9])))/3600,""))</f>
        <v/>
      </c>
      <c r="AG31" s="25" t="str">
        <f>IFERROR(_xlfn.RANK.EQ(WynKl1[[#This Row],[Tsk9]],WynKl1[Tsk9],1),"")</f>
        <v/>
      </c>
      <c r="AH31" s="25" t="str">
        <f t="shared" si="1"/>
        <v/>
      </c>
      <c r="AI31" s="21"/>
      <c r="AJ31" s="25">
        <f ca="1">IFERROR(IF(lista_startowa!$B31=0,"",lista_startowa!$B31),"")</f>
        <v>25</v>
      </c>
    </row>
    <row r="32" spans="2:36" x14ac:dyDescent="0.25">
      <c r="B32" s="21">
        <f t="shared" ca="1" si="0"/>
        <v>26</v>
      </c>
      <c r="C32" s="22" t="str">
        <f>IFERROR(IF(lista_startowa!$C32=0,"",lista_startowa!$C32),"")</f>
        <v/>
      </c>
      <c r="D32" s="22" t="str">
        <f>IFERROR(IF(lista_startowa!$D32=0,"",lista_startowa!$D32),"")</f>
        <v/>
      </c>
      <c r="E32" s="23" t="str">
        <f>IFERROR(IF(lista_startowa!$E32=0,"",lista_startowa!$E32),"")</f>
        <v/>
      </c>
      <c r="F32" s="22" t="str">
        <f>IFERROR(IF(lista_startowa!$G32=0,"",lista_startowa!$G32),"")</f>
        <v/>
      </c>
      <c r="G32" s="24"/>
      <c r="H32" s="24" t="str">
        <f>IF(WynKl1[[#This Row],[Tr1]]="","",IFERROR(WynKl1[[#This Row],[Tr1]]*3600*(WynKl1[[#This Row],[Vi]]/(SUMIFS(WynKl1[Vi],WynKl1[Tr1],"&gt;00:00:00")/COUNTA(WynKl1[Tr1])))/3600,""))</f>
        <v/>
      </c>
      <c r="I32" s="25" t="str">
        <f>IFERROR(_xlfn.RANK.EQ(WynKl1[[#This Row],[Tsk1]],WynKl1[Tsk1],1),"")</f>
        <v/>
      </c>
      <c r="J32" s="24"/>
      <c r="K32" s="24" t="str">
        <f>IF(WynKl1[[#This Row],[Tr2]]="","",IFERROR(WynKl1[[#This Row],[Tr2]]*3600*(WynKl1[[#This Row],[Vi]]/(SUMIFS(WynKl1[Vi],WynKl1[Tr2],"&gt;00:00:00")/COUNTA(WynKl1[Tr2])))/3600,""))</f>
        <v/>
      </c>
      <c r="L32" s="25" t="str">
        <f>IFERROR(_xlfn.RANK.EQ(WynKl1[[#This Row],[Tsk2]],WynKl1[Tsk2],1),"")</f>
        <v/>
      </c>
      <c r="M32" s="24"/>
      <c r="N32" s="24" t="str">
        <f>IF(WynKl1[[#This Row],[Tr3]]="","",IFERROR(WynKl1[[#This Row],[Tr3]]*3600*(WynKl1[[#This Row],[Vi]]/(SUMIFS(WynKl1[Vi],WynKl1[Tr3],"&gt;00:00:00")/COUNTA(WynKl1[Tr3])))/3600,""))</f>
        <v/>
      </c>
      <c r="O32" s="25" t="str">
        <f>IFERROR(_xlfn.RANK.EQ(WynKl1[[#This Row],[Tsk3]],WynKl1[Tsk3],1),"")</f>
        <v/>
      </c>
      <c r="P32" s="24"/>
      <c r="Q32" s="24" t="str">
        <f>IF(WynKl1[[#This Row],[Tr4]]="","",IFERROR(WynKl1[[#This Row],[Tr4]]*3600*(WynKl1[[#This Row],[Vi]]/(SUMIFS(WynKl1[Vi],WynKl1[Tr4],"&gt;00:00:00")/COUNTA(WynKl1[Tr4])))/3600,""))</f>
        <v/>
      </c>
      <c r="R32" s="25" t="str">
        <f>IFERROR(_xlfn.RANK.EQ(WynKl1[[#This Row],[Tsk4]],WynKl1[Tsk4],1),"")</f>
        <v/>
      </c>
      <c r="S32" s="24"/>
      <c r="T32" s="24" t="str">
        <f>IF(WynKl1[[#This Row],[Tr5]]="","",IFERROR(WynKl1[[#This Row],[Tr5]]*3600*(WynKl1[[#This Row],[Vi]]/(SUMIFS(WynKl1[Vi],WynKl1[Tr5],"&gt;00:00:00")/COUNTA(WynKl1[Tr5])))/3600,""))</f>
        <v/>
      </c>
      <c r="U32" s="25" t="str">
        <f>IFERROR(_xlfn.RANK.EQ(WynKl1[[#This Row],[Tsk5]],WynKl1[Tsk5],1),"")</f>
        <v/>
      </c>
      <c r="V32" s="24"/>
      <c r="W32" s="24" t="str">
        <f>IF(WynKl1[[#This Row],[Tr6]]="","",IFERROR(WynKl1[[#This Row],[Tr6]]*3600*(WynKl1[[#This Row],[Vi]]/(SUMIFS(WynKl1[Vi],WynKl1[Tr6],"&gt;00:00:00")/COUNTA(WynKl1[Tr6])))/3600,""))</f>
        <v/>
      </c>
      <c r="X32" s="25" t="str">
        <f>IFERROR(_xlfn.RANK.EQ(WynKl1[[#This Row],[Tsk6]],WynKl1[Tsk6],1),"")</f>
        <v/>
      </c>
      <c r="Y32" s="24"/>
      <c r="Z32" s="24" t="str">
        <f>IF(WynKl1[[#This Row],[Tr7]]="","",IFERROR(WynKl1[[#This Row],[Tr7]]*3600*(WynKl1[[#This Row],[Vi]]/(SUMIFS(WynKl1[Vi],WynKl1[Tr7],"&gt;00:00:00")/COUNTA(WynKl1[Tr7])))/3600,""))</f>
        <v/>
      </c>
      <c r="AA32" s="25" t="str">
        <f>IFERROR(_xlfn.RANK.EQ(WynKl1[[#This Row],[Tsk7]],WynKl1[Tsk7],1),"")</f>
        <v/>
      </c>
      <c r="AB32" s="24"/>
      <c r="AC32" s="24" t="str">
        <f>IF(WynKl1[[#This Row],[Tr8]]="","",IFERROR(WynKl1[[#This Row],[Tr8]]*3600*(WynKl1[[#This Row],[Vi]]/(SUMIFS(WynKl1[Vi],WynKl1[Tr8],"&gt;00:00:00")/COUNTA(WynKl1[Tr8])))/3600,""))</f>
        <v/>
      </c>
      <c r="AD32" s="25" t="str">
        <f>IFERROR(_xlfn.RANK.EQ(WynKl1[[#This Row],[Tsk8]],WynKl1[Tsk8],1),"")</f>
        <v/>
      </c>
      <c r="AE32" s="24"/>
      <c r="AF32" s="24" t="str">
        <f>IF(WynKl1[[#This Row],[Tr9]]="","",IFERROR(WynKl1[[#This Row],[Tr9]]*3600*(WynKl1[[#This Row],[Vi]]/(SUMIFS(WynKl1[Vi],WynKl1[Tr9],"&gt;00:00:00")/COUNTA(WynKl1[Tr9])))/3600,""))</f>
        <v/>
      </c>
      <c r="AG32" s="25" t="str">
        <f>IFERROR(_xlfn.RANK.EQ(WynKl1[[#This Row],[Tsk9]],WynKl1[Tsk9],1),"")</f>
        <v/>
      </c>
      <c r="AH32" s="25" t="str">
        <f t="shared" si="1"/>
        <v/>
      </c>
      <c r="AI32" s="21"/>
      <c r="AJ32" s="25">
        <f ca="1">IFERROR(IF(lista_startowa!$B32=0,"",lista_startowa!$B32),"")</f>
        <v>26</v>
      </c>
    </row>
    <row r="33" spans="2:36" x14ac:dyDescent="0.25">
      <c r="B33" s="21">
        <f t="shared" ca="1" si="0"/>
        <v>27</v>
      </c>
      <c r="C33" s="22" t="str">
        <f>IFERROR(IF(lista_startowa!$C33=0,"",lista_startowa!$C33),"")</f>
        <v/>
      </c>
      <c r="D33" s="22" t="str">
        <f>IFERROR(IF(lista_startowa!$D33=0,"",lista_startowa!$D33),"")</f>
        <v/>
      </c>
      <c r="E33" s="23" t="str">
        <f>IFERROR(IF(lista_startowa!$E33=0,"",lista_startowa!$E33),"")</f>
        <v/>
      </c>
      <c r="F33" s="22" t="str">
        <f>IFERROR(IF(lista_startowa!$G33=0,"",lista_startowa!$G33),"")</f>
        <v/>
      </c>
      <c r="G33" s="24"/>
      <c r="H33" s="24" t="str">
        <f>IF(WynKl1[[#This Row],[Tr1]]="","",IFERROR(WynKl1[[#This Row],[Tr1]]*3600*(WynKl1[[#This Row],[Vi]]/(SUMIFS(WynKl1[Vi],WynKl1[Tr1],"&gt;00:00:00")/COUNTA(WynKl1[Tr1])))/3600,""))</f>
        <v/>
      </c>
      <c r="I33" s="25" t="str">
        <f>IFERROR(_xlfn.RANK.EQ(WynKl1[[#This Row],[Tsk1]],WynKl1[Tsk1],1),"")</f>
        <v/>
      </c>
      <c r="J33" s="24"/>
      <c r="K33" s="24" t="str">
        <f>IF(WynKl1[[#This Row],[Tr2]]="","",IFERROR(WynKl1[[#This Row],[Tr2]]*3600*(WynKl1[[#This Row],[Vi]]/(SUMIFS(WynKl1[Vi],WynKl1[Tr2],"&gt;00:00:00")/COUNTA(WynKl1[Tr2])))/3600,""))</f>
        <v/>
      </c>
      <c r="L33" s="25" t="str">
        <f>IFERROR(_xlfn.RANK.EQ(WynKl1[[#This Row],[Tsk2]],WynKl1[Tsk2],1),"")</f>
        <v/>
      </c>
      <c r="M33" s="24"/>
      <c r="N33" s="24" t="str">
        <f>IF(WynKl1[[#This Row],[Tr3]]="","",IFERROR(WynKl1[[#This Row],[Tr3]]*3600*(WynKl1[[#This Row],[Vi]]/(SUMIFS(WynKl1[Vi],WynKl1[Tr3],"&gt;00:00:00")/COUNTA(WynKl1[Tr3])))/3600,""))</f>
        <v/>
      </c>
      <c r="O33" s="25" t="str">
        <f>IFERROR(_xlfn.RANK.EQ(WynKl1[[#This Row],[Tsk3]],WynKl1[Tsk3],1),"")</f>
        <v/>
      </c>
      <c r="P33" s="24"/>
      <c r="Q33" s="24" t="str">
        <f>IF(WynKl1[[#This Row],[Tr4]]="","",IFERROR(WynKl1[[#This Row],[Tr4]]*3600*(WynKl1[[#This Row],[Vi]]/(SUMIFS(WynKl1[Vi],WynKl1[Tr4],"&gt;00:00:00")/COUNTA(WynKl1[Tr4])))/3600,""))</f>
        <v/>
      </c>
      <c r="R33" s="25" t="str">
        <f>IFERROR(_xlfn.RANK.EQ(WynKl1[[#This Row],[Tsk4]],WynKl1[Tsk4],1),"")</f>
        <v/>
      </c>
      <c r="S33" s="24"/>
      <c r="T33" s="24" t="str">
        <f>IF(WynKl1[[#This Row],[Tr5]]="","",IFERROR(WynKl1[[#This Row],[Tr5]]*3600*(WynKl1[[#This Row],[Vi]]/(SUMIFS(WynKl1[Vi],WynKl1[Tr5],"&gt;00:00:00")/COUNTA(WynKl1[Tr5])))/3600,""))</f>
        <v/>
      </c>
      <c r="U33" s="25" t="str">
        <f>IFERROR(_xlfn.RANK.EQ(WynKl1[[#This Row],[Tsk5]],WynKl1[Tsk5],1),"")</f>
        <v/>
      </c>
      <c r="V33" s="24"/>
      <c r="W33" s="24" t="str">
        <f>IF(WynKl1[[#This Row],[Tr6]]="","",IFERROR(WynKl1[[#This Row],[Tr6]]*3600*(WynKl1[[#This Row],[Vi]]/(SUMIFS(WynKl1[Vi],WynKl1[Tr6],"&gt;00:00:00")/COUNTA(WynKl1[Tr6])))/3600,""))</f>
        <v/>
      </c>
      <c r="X33" s="25" t="str">
        <f>IFERROR(_xlfn.RANK.EQ(WynKl1[[#This Row],[Tsk6]],WynKl1[Tsk6],1),"")</f>
        <v/>
      </c>
      <c r="Y33" s="24"/>
      <c r="Z33" s="24" t="str">
        <f>IF(WynKl1[[#This Row],[Tr7]]="","",IFERROR(WynKl1[[#This Row],[Tr7]]*3600*(WynKl1[[#This Row],[Vi]]/(SUMIFS(WynKl1[Vi],WynKl1[Tr7],"&gt;00:00:00")/COUNTA(WynKl1[Tr7])))/3600,""))</f>
        <v/>
      </c>
      <c r="AA33" s="25" t="str">
        <f>IFERROR(_xlfn.RANK.EQ(WynKl1[[#This Row],[Tsk7]],WynKl1[Tsk7],1),"")</f>
        <v/>
      </c>
      <c r="AB33" s="24"/>
      <c r="AC33" s="24" t="str">
        <f>IF(WynKl1[[#This Row],[Tr8]]="","",IFERROR(WynKl1[[#This Row],[Tr8]]*3600*(WynKl1[[#This Row],[Vi]]/(SUMIFS(WynKl1[Vi],WynKl1[Tr8],"&gt;00:00:00")/COUNTA(WynKl1[Tr8])))/3600,""))</f>
        <v/>
      </c>
      <c r="AD33" s="25" t="str">
        <f>IFERROR(_xlfn.RANK.EQ(WynKl1[[#This Row],[Tsk8]],WynKl1[Tsk8],1),"")</f>
        <v/>
      </c>
      <c r="AE33" s="24"/>
      <c r="AF33" s="24" t="str">
        <f>IF(WynKl1[[#This Row],[Tr9]]="","",IFERROR(WynKl1[[#This Row],[Tr9]]*3600*(WynKl1[[#This Row],[Vi]]/(SUMIFS(WynKl1[Vi],WynKl1[Tr9],"&gt;00:00:00")/COUNTA(WynKl1[Tr9])))/3600,""))</f>
        <v/>
      </c>
      <c r="AG33" s="25" t="str">
        <f>IFERROR(_xlfn.RANK.EQ(WynKl1[[#This Row],[Tsk9]],WynKl1[Tsk9],1),"")</f>
        <v/>
      </c>
      <c r="AH33" s="25" t="str">
        <f t="shared" si="1"/>
        <v/>
      </c>
      <c r="AI33" s="21"/>
      <c r="AJ33" s="25">
        <f ca="1">IFERROR(IF(lista_startowa!$B33=0,"",lista_startowa!$B33),"")</f>
        <v>27</v>
      </c>
    </row>
    <row r="34" spans="2:36" x14ac:dyDescent="0.25">
      <c r="B34" s="21">
        <f t="shared" ca="1" si="0"/>
        <v>28</v>
      </c>
      <c r="C34" s="22" t="str">
        <f>IFERROR(IF(lista_startowa!$C34=0,"",lista_startowa!$C34),"")</f>
        <v/>
      </c>
      <c r="D34" s="22" t="str">
        <f>IFERROR(IF(lista_startowa!$D34=0,"",lista_startowa!$D34),"")</f>
        <v/>
      </c>
      <c r="E34" s="23" t="str">
        <f>IFERROR(IF(lista_startowa!$E34=0,"",lista_startowa!$E34),"")</f>
        <v/>
      </c>
      <c r="F34" s="22" t="str">
        <f>IFERROR(IF(lista_startowa!$G34=0,"",lista_startowa!$G34),"")</f>
        <v/>
      </c>
      <c r="G34" s="24"/>
      <c r="H34" s="24" t="str">
        <f>IF(WynKl1[[#This Row],[Tr1]]="","",IFERROR(WynKl1[[#This Row],[Tr1]]*3600*(WynKl1[[#This Row],[Vi]]/(SUMIFS(WynKl1[Vi],WynKl1[Tr1],"&gt;00:00:00")/COUNTA(WynKl1[Tr1])))/3600,""))</f>
        <v/>
      </c>
      <c r="I34" s="25" t="str">
        <f>IFERROR(_xlfn.RANK.EQ(WynKl1[[#This Row],[Tsk1]],WynKl1[Tsk1],1),"")</f>
        <v/>
      </c>
      <c r="J34" s="24"/>
      <c r="K34" s="24" t="str">
        <f>IF(WynKl1[[#This Row],[Tr2]]="","",IFERROR(WynKl1[[#This Row],[Tr2]]*3600*(WynKl1[[#This Row],[Vi]]/(SUMIFS(WynKl1[Vi],WynKl1[Tr2],"&gt;00:00:00")/COUNTA(WynKl1[Tr2])))/3600,""))</f>
        <v/>
      </c>
      <c r="L34" s="25" t="str">
        <f>IFERROR(_xlfn.RANK.EQ(WynKl1[[#This Row],[Tsk2]],WynKl1[Tsk2],1),"")</f>
        <v/>
      </c>
      <c r="M34" s="24"/>
      <c r="N34" s="24" t="str">
        <f>IF(WynKl1[[#This Row],[Tr3]]="","",IFERROR(WynKl1[[#This Row],[Tr3]]*3600*(WynKl1[[#This Row],[Vi]]/(SUMIFS(WynKl1[Vi],WynKl1[Tr3],"&gt;00:00:00")/COUNTA(WynKl1[Tr3])))/3600,""))</f>
        <v/>
      </c>
      <c r="O34" s="25" t="str">
        <f>IFERROR(_xlfn.RANK.EQ(WynKl1[[#This Row],[Tsk3]],WynKl1[Tsk3],1),"")</f>
        <v/>
      </c>
      <c r="P34" s="24"/>
      <c r="Q34" s="24" t="str">
        <f>IF(WynKl1[[#This Row],[Tr4]]="","",IFERROR(WynKl1[[#This Row],[Tr4]]*3600*(WynKl1[[#This Row],[Vi]]/(SUMIFS(WynKl1[Vi],WynKl1[Tr4],"&gt;00:00:00")/COUNTA(WynKl1[Tr4])))/3600,""))</f>
        <v/>
      </c>
      <c r="R34" s="25" t="str">
        <f>IFERROR(_xlfn.RANK.EQ(WynKl1[[#This Row],[Tsk4]],WynKl1[Tsk4],1),"")</f>
        <v/>
      </c>
      <c r="S34" s="24"/>
      <c r="T34" s="24" t="str">
        <f>IF(WynKl1[[#This Row],[Tr5]]="","",IFERROR(WynKl1[[#This Row],[Tr5]]*3600*(WynKl1[[#This Row],[Vi]]/(SUMIFS(WynKl1[Vi],WynKl1[Tr5],"&gt;00:00:00")/COUNTA(WynKl1[Tr5])))/3600,""))</f>
        <v/>
      </c>
      <c r="U34" s="25" t="str">
        <f>IFERROR(_xlfn.RANK.EQ(WynKl1[[#This Row],[Tsk5]],WynKl1[Tsk5],1),"")</f>
        <v/>
      </c>
      <c r="V34" s="24"/>
      <c r="W34" s="24" t="str">
        <f>IF(WynKl1[[#This Row],[Tr6]]="","",IFERROR(WynKl1[[#This Row],[Tr6]]*3600*(WynKl1[[#This Row],[Vi]]/(SUMIFS(WynKl1[Vi],WynKl1[Tr6],"&gt;00:00:00")/COUNTA(WynKl1[Tr6])))/3600,""))</f>
        <v/>
      </c>
      <c r="X34" s="25" t="str">
        <f>IFERROR(_xlfn.RANK.EQ(WynKl1[[#This Row],[Tsk6]],WynKl1[Tsk6],1),"")</f>
        <v/>
      </c>
      <c r="Y34" s="24"/>
      <c r="Z34" s="24" t="str">
        <f>IF(WynKl1[[#This Row],[Tr7]]="","",IFERROR(WynKl1[[#This Row],[Tr7]]*3600*(WynKl1[[#This Row],[Vi]]/(SUMIFS(WynKl1[Vi],WynKl1[Tr7],"&gt;00:00:00")/COUNTA(WynKl1[Tr7])))/3600,""))</f>
        <v/>
      </c>
      <c r="AA34" s="25" t="str">
        <f>IFERROR(_xlfn.RANK.EQ(WynKl1[[#This Row],[Tsk7]],WynKl1[Tsk7],1),"")</f>
        <v/>
      </c>
      <c r="AB34" s="24"/>
      <c r="AC34" s="24" t="str">
        <f>IF(WynKl1[[#This Row],[Tr8]]="","",IFERROR(WynKl1[[#This Row],[Tr8]]*3600*(WynKl1[[#This Row],[Vi]]/(SUMIFS(WynKl1[Vi],WynKl1[Tr8],"&gt;00:00:00")/COUNTA(WynKl1[Tr8])))/3600,""))</f>
        <v/>
      </c>
      <c r="AD34" s="25" t="str">
        <f>IFERROR(_xlfn.RANK.EQ(WynKl1[[#This Row],[Tsk8]],WynKl1[Tsk8],1),"")</f>
        <v/>
      </c>
      <c r="AE34" s="24"/>
      <c r="AF34" s="24" t="str">
        <f>IF(WynKl1[[#This Row],[Tr9]]="","",IFERROR(WynKl1[[#This Row],[Tr9]]*3600*(WynKl1[[#This Row],[Vi]]/(SUMIFS(WynKl1[Vi],WynKl1[Tr9],"&gt;00:00:00")/COUNTA(WynKl1[Tr9])))/3600,""))</f>
        <v/>
      </c>
      <c r="AG34" s="25" t="str">
        <f>IFERROR(_xlfn.RANK.EQ(WynKl1[[#This Row],[Tsk9]],WynKl1[Tsk9],1),"")</f>
        <v/>
      </c>
      <c r="AH34" s="25" t="str">
        <f t="shared" si="1"/>
        <v/>
      </c>
      <c r="AI34" s="21"/>
      <c r="AJ34" s="25">
        <f ca="1">IFERROR(IF(lista_startowa!$B34=0,"",lista_startowa!$B34),"")</f>
        <v>28</v>
      </c>
    </row>
    <row r="35" spans="2:36" x14ac:dyDescent="0.25">
      <c r="B35" s="21">
        <f t="shared" ca="1" si="0"/>
        <v>29</v>
      </c>
      <c r="C35" s="22" t="str">
        <f>IFERROR(IF(lista_startowa!$C35=0,"",lista_startowa!$C35),"")</f>
        <v/>
      </c>
      <c r="D35" s="22" t="str">
        <f>IFERROR(IF(lista_startowa!$D35=0,"",lista_startowa!$D35),"")</f>
        <v/>
      </c>
      <c r="E35" s="23" t="str">
        <f>IFERROR(IF(lista_startowa!$E35=0,"",lista_startowa!$E35),"")</f>
        <v/>
      </c>
      <c r="F35" s="22" t="str">
        <f>IFERROR(IF(lista_startowa!$G35=0,"",lista_startowa!$G35),"")</f>
        <v/>
      </c>
      <c r="G35" s="24"/>
      <c r="H35" s="24" t="str">
        <f>IF(WynKl1[[#This Row],[Tr1]]="","",IFERROR(WynKl1[[#This Row],[Tr1]]*3600*(WynKl1[[#This Row],[Vi]]/(SUMIFS(WynKl1[Vi],WynKl1[Tr1],"&gt;00:00:00")/COUNTA(WynKl1[Tr1])))/3600,""))</f>
        <v/>
      </c>
      <c r="I35" s="25" t="str">
        <f>IFERROR(_xlfn.RANK.EQ(WynKl1[[#This Row],[Tsk1]],WynKl1[Tsk1],1),"")</f>
        <v/>
      </c>
      <c r="J35" s="24"/>
      <c r="K35" s="24" t="str">
        <f>IF(WynKl1[[#This Row],[Tr2]]="","",IFERROR(WynKl1[[#This Row],[Tr2]]*3600*(WynKl1[[#This Row],[Vi]]/(SUMIFS(WynKl1[Vi],WynKl1[Tr2],"&gt;00:00:00")/COUNTA(WynKl1[Tr2])))/3600,""))</f>
        <v/>
      </c>
      <c r="L35" s="25" t="str">
        <f>IFERROR(_xlfn.RANK.EQ(WynKl1[[#This Row],[Tsk2]],WynKl1[Tsk2],1),"")</f>
        <v/>
      </c>
      <c r="M35" s="24"/>
      <c r="N35" s="24" t="str">
        <f>IF(WynKl1[[#This Row],[Tr3]]="","",IFERROR(WynKl1[[#This Row],[Tr3]]*3600*(WynKl1[[#This Row],[Vi]]/(SUMIFS(WynKl1[Vi],WynKl1[Tr3],"&gt;00:00:00")/COUNTA(WynKl1[Tr3])))/3600,""))</f>
        <v/>
      </c>
      <c r="O35" s="25" t="str">
        <f>IFERROR(_xlfn.RANK.EQ(WynKl1[[#This Row],[Tsk3]],WynKl1[Tsk3],1),"")</f>
        <v/>
      </c>
      <c r="P35" s="24"/>
      <c r="Q35" s="24" t="str">
        <f>IF(WynKl1[[#This Row],[Tr4]]="","",IFERROR(WynKl1[[#This Row],[Tr4]]*3600*(WynKl1[[#This Row],[Vi]]/(SUMIFS(WynKl1[Vi],WynKl1[Tr4],"&gt;00:00:00")/COUNTA(WynKl1[Tr4])))/3600,""))</f>
        <v/>
      </c>
      <c r="R35" s="25" t="str">
        <f>IFERROR(_xlfn.RANK.EQ(WynKl1[[#This Row],[Tsk4]],WynKl1[Tsk4],1),"")</f>
        <v/>
      </c>
      <c r="S35" s="24"/>
      <c r="T35" s="24" t="str">
        <f>IF(WynKl1[[#This Row],[Tr5]]="","",IFERROR(WynKl1[[#This Row],[Tr5]]*3600*(WynKl1[[#This Row],[Vi]]/(SUMIFS(WynKl1[Vi],WynKl1[Tr5],"&gt;00:00:00")/COUNTA(WynKl1[Tr5])))/3600,""))</f>
        <v/>
      </c>
      <c r="U35" s="25" t="str">
        <f>IFERROR(_xlfn.RANK.EQ(WynKl1[[#This Row],[Tsk5]],WynKl1[Tsk5],1),"")</f>
        <v/>
      </c>
      <c r="V35" s="24"/>
      <c r="W35" s="24" t="str">
        <f>IF(WynKl1[[#This Row],[Tr6]]="","",IFERROR(WynKl1[[#This Row],[Tr6]]*3600*(WynKl1[[#This Row],[Vi]]/(SUMIFS(WynKl1[Vi],WynKl1[Tr6],"&gt;00:00:00")/COUNTA(WynKl1[Tr6])))/3600,""))</f>
        <v/>
      </c>
      <c r="X35" s="25" t="str">
        <f>IFERROR(_xlfn.RANK.EQ(WynKl1[[#This Row],[Tsk6]],WynKl1[Tsk6],1),"")</f>
        <v/>
      </c>
      <c r="Y35" s="24"/>
      <c r="Z35" s="24" t="str">
        <f>IF(WynKl1[[#This Row],[Tr7]]="","",IFERROR(WynKl1[[#This Row],[Tr7]]*3600*(WynKl1[[#This Row],[Vi]]/(SUMIFS(WynKl1[Vi],WynKl1[Tr7],"&gt;00:00:00")/COUNTA(WynKl1[Tr7])))/3600,""))</f>
        <v/>
      </c>
      <c r="AA35" s="25" t="str">
        <f>IFERROR(_xlfn.RANK.EQ(WynKl1[[#This Row],[Tsk7]],WynKl1[Tsk7],1),"")</f>
        <v/>
      </c>
      <c r="AB35" s="24"/>
      <c r="AC35" s="24" t="str">
        <f>IF(WynKl1[[#This Row],[Tr8]]="","",IFERROR(WynKl1[[#This Row],[Tr8]]*3600*(WynKl1[[#This Row],[Vi]]/(SUMIFS(WynKl1[Vi],WynKl1[Tr8],"&gt;00:00:00")/COUNTA(WynKl1[Tr8])))/3600,""))</f>
        <v/>
      </c>
      <c r="AD35" s="25" t="str">
        <f>IFERROR(_xlfn.RANK.EQ(WynKl1[[#This Row],[Tsk8]],WynKl1[Tsk8],1),"")</f>
        <v/>
      </c>
      <c r="AE35" s="24"/>
      <c r="AF35" s="24" t="str">
        <f>IF(WynKl1[[#This Row],[Tr9]]="","",IFERROR(WynKl1[[#This Row],[Tr9]]*3600*(WynKl1[[#This Row],[Vi]]/(SUMIFS(WynKl1[Vi],WynKl1[Tr9],"&gt;00:00:00")/COUNTA(WynKl1[Tr9])))/3600,""))</f>
        <v/>
      </c>
      <c r="AG35" s="25" t="str">
        <f>IFERROR(_xlfn.RANK.EQ(WynKl1[[#This Row],[Tsk9]],WynKl1[Tsk9],1),"")</f>
        <v/>
      </c>
      <c r="AH35" s="25" t="str">
        <f t="shared" si="1"/>
        <v/>
      </c>
      <c r="AI35" s="21"/>
      <c r="AJ35" s="25">
        <f ca="1">IFERROR(IF(lista_startowa!$B35=0,"",lista_startowa!$B35),"")</f>
        <v>29</v>
      </c>
    </row>
    <row r="36" spans="2:36" x14ac:dyDescent="0.25">
      <c r="B36" s="21">
        <f t="shared" ca="1" si="0"/>
        <v>30</v>
      </c>
      <c r="C36" s="22" t="str">
        <f>IFERROR(IF(lista_startowa!$C36=0,"",lista_startowa!$C36),"")</f>
        <v/>
      </c>
      <c r="D36" s="22" t="str">
        <f>IFERROR(IF(lista_startowa!$D36=0,"",lista_startowa!$D36),"")</f>
        <v/>
      </c>
      <c r="E36" s="23" t="str">
        <f>IFERROR(IF(lista_startowa!$E36=0,"",lista_startowa!$E36),"")</f>
        <v/>
      </c>
      <c r="F36" s="22" t="str">
        <f>IFERROR(IF(lista_startowa!$G36=0,"",lista_startowa!$G36),"")</f>
        <v/>
      </c>
      <c r="G36" s="24"/>
      <c r="H36" s="24" t="str">
        <f>IF(WynKl1[[#This Row],[Tr1]]="","",IFERROR(WynKl1[[#This Row],[Tr1]]*3600*(WynKl1[[#This Row],[Vi]]/(SUMIFS(WynKl1[Vi],WynKl1[Tr1],"&gt;00:00:00")/COUNTA(WynKl1[Tr1])))/3600,""))</f>
        <v/>
      </c>
      <c r="I36" s="25" t="str">
        <f>IFERROR(_xlfn.RANK.EQ(WynKl1[[#This Row],[Tsk1]],WynKl1[Tsk1],1),"")</f>
        <v/>
      </c>
      <c r="J36" s="24"/>
      <c r="K36" s="24" t="str">
        <f>IF(WynKl1[[#This Row],[Tr2]]="","",IFERROR(WynKl1[[#This Row],[Tr2]]*3600*(WynKl1[[#This Row],[Vi]]/(SUMIFS(WynKl1[Vi],WynKl1[Tr2],"&gt;00:00:00")/COUNTA(WynKl1[Tr2])))/3600,""))</f>
        <v/>
      </c>
      <c r="L36" s="25" t="str">
        <f>IFERROR(_xlfn.RANK.EQ(WynKl1[[#This Row],[Tsk2]],WynKl1[Tsk2],1),"")</f>
        <v/>
      </c>
      <c r="M36" s="24"/>
      <c r="N36" s="24" t="str">
        <f>IF(WynKl1[[#This Row],[Tr3]]="","",IFERROR(WynKl1[[#This Row],[Tr3]]*3600*(WynKl1[[#This Row],[Vi]]/(SUMIFS(WynKl1[Vi],WynKl1[Tr3],"&gt;00:00:00")/COUNTA(WynKl1[Tr3])))/3600,""))</f>
        <v/>
      </c>
      <c r="O36" s="25" t="str">
        <f>IFERROR(_xlfn.RANK.EQ(WynKl1[[#This Row],[Tsk3]],WynKl1[Tsk3],1),"")</f>
        <v/>
      </c>
      <c r="P36" s="24"/>
      <c r="Q36" s="24" t="str">
        <f>IF(WynKl1[[#This Row],[Tr4]]="","",IFERROR(WynKl1[[#This Row],[Tr4]]*3600*(WynKl1[[#This Row],[Vi]]/(SUMIFS(WynKl1[Vi],WynKl1[Tr4],"&gt;00:00:00")/COUNTA(WynKl1[Tr4])))/3600,""))</f>
        <v/>
      </c>
      <c r="R36" s="25" t="str">
        <f>IFERROR(_xlfn.RANK.EQ(WynKl1[[#This Row],[Tsk4]],WynKl1[Tsk4],1),"")</f>
        <v/>
      </c>
      <c r="S36" s="24"/>
      <c r="T36" s="24" t="str">
        <f>IF(WynKl1[[#This Row],[Tr5]]="","",IFERROR(WynKl1[[#This Row],[Tr5]]*3600*(WynKl1[[#This Row],[Vi]]/(SUMIFS(WynKl1[Vi],WynKl1[Tr5],"&gt;00:00:00")/COUNTA(WynKl1[Tr5])))/3600,""))</f>
        <v/>
      </c>
      <c r="U36" s="25" t="str">
        <f>IFERROR(_xlfn.RANK.EQ(WynKl1[[#This Row],[Tsk5]],WynKl1[Tsk5],1),"")</f>
        <v/>
      </c>
      <c r="V36" s="24"/>
      <c r="W36" s="24" t="str">
        <f>IF(WynKl1[[#This Row],[Tr6]]="","",IFERROR(WynKl1[[#This Row],[Tr6]]*3600*(WynKl1[[#This Row],[Vi]]/(SUMIFS(WynKl1[Vi],WynKl1[Tr6],"&gt;00:00:00")/COUNTA(WynKl1[Tr6])))/3600,""))</f>
        <v/>
      </c>
      <c r="X36" s="25" t="str">
        <f>IFERROR(_xlfn.RANK.EQ(WynKl1[[#This Row],[Tsk6]],WynKl1[Tsk6],1),"")</f>
        <v/>
      </c>
      <c r="Y36" s="24"/>
      <c r="Z36" s="24" t="str">
        <f>IF(WynKl1[[#This Row],[Tr7]]="","",IFERROR(WynKl1[[#This Row],[Tr7]]*3600*(WynKl1[[#This Row],[Vi]]/(SUMIFS(WynKl1[Vi],WynKl1[Tr7],"&gt;00:00:00")/COUNTA(WynKl1[Tr7])))/3600,""))</f>
        <v/>
      </c>
      <c r="AA36" s="25" t="str">
        <f>IFERROR(_xlfn.RANK.EQ(WynKl1[[#This Row],[Tsk7]],WynKl1[Tsk7],1),"")</f>
        <v/>
      </c>
      <c r="AB36" s="24"/>
      <c r="AC36" s="24" t="str">
        <f>IF(WynKl1[[#This Row],[Tr8]]="","",IFERROR(WynKl1[[#This Row],[Tr8]]*3600*(WynKl1[[#This Row],[Vi]]/(SUMIFS(WynKl1[Vi],WynKl1[Tr8],"&gt;00:00:00")/COUNTA(WynKl1[Tr8])))/3600,""))</f>
        <v/>
      </c>
      <c r="AD36" s="25" t="str">
        <f>IFERROR(_xlfn.RANK.EQ(WynKl1[[#This Row],[Tsk8]],WynKl1[Tsk8],1),"")</f>
        <v/>
      </c>
      <c r="AE36" s="24"/>
      <c r="AF36" s="24" t="str">
        <f>IF(WynKl1[[#This Row],[Tr9]]="","",IFERROR(WynKl1[[#This Row],[Tr9]]*3600*(WynKl1[[#This Row],[Vi]]/(SUMIFS(WynKl1[Vi],WynKl1[Tr9],"&gt;00:00:00")/COUNTA(WynKl1[Tr9])))/3600,""))</f>
        <v/>
      </c>
      <c r="AG36" s="25" t="str">
        <f>IFERROR(_xlfn.RANK.EQ(WynKl1[[#This Row],[Tsk9]],WynKl1[Tsk9],1),"")</f>
        <v/>
      </c>
      <c r="AH36" s="25" t="str">
        <f t="shared" si="1"/>
        <v/>
      </c>
      <c r="AI36" s="21"/>
      <c r="AJ36" s="25">
        <f ca="1">IFERROR(IF(lista_startowa!$B36=0,"",lista_startowa!$B36),"")</f>
        <v>30</v>
      </c>
    </row>
    <row r="38" spans="2:36" x14ac:dyDescent="0.25">
      <c r="B38" s="102" t="e">
        <f ca="1">IF(SUM(WynKl1[Vi])=0,"DSQ, OCS, DNF, DNC, DNS, DNE, RET, BFD, UFD, NSC = brak zgłoszonych",_xlfn.CONCAT("DSQ, OCS, DNF, DNC, DNS, DNE, RET, BFD, UFD, NSC = ",E39," pkt."))</f>
        <v>#NAME?</v>
      </c>
      <c r="C38" s="102"/>
      <c r="D38" s="102"/>
      <c r="E38" s="102"/>
      <c r="G38" s="2"/>
      <c r="H38" s="2"/>
      <c r="I38" s="2"/>
      <c r="J38" s="2"/>
      <c r="K38" s="2"/>
      <c r="U38" s="2"/>
      <c r="V38" s="2"/>
      <c r="W38" s="2"/>
    </row>
    <row r="39" spans="2:36" x14ac:dyDescent="0.25">
      <c r="E39" s="16">
        <f>IF(SUM(WynKl1[Vi])=0,"",COUNT(WynKl1[Vi])+1)</f>
        <v>11</v>
      </c>
      <c r="H39" s="5"/>
    </row>
    <row r="40" spans="2:36" x14ac:dyDescent="0.25">
      <c r="G40" s="18"/>
      <c r="H40" s="5"/>
      <c r="I40" s="2"/>
      <c r="J40" s="2"/>
      <c r="K40" s="2"/>
      <c r="U40" s="2"/>
      <c r="V40" s="2"/>
      <c r="W40" s="2"/>
    </row>
    <row r="41" spans="2:36" x14ac:dyDescent="0.25">
      <c r="E41" s="5"/>
    </row>
    <row r="43" spans="2:36" x14ac:dyDescent="0.25">
      <c r="G43" s="17"/>
    </row>
  </sheetData>
  <dataConsolidate link="1"/>
  <mergeCells count="5">
    <mergeCell ref="B38:E38"/>
    <mergeCell ref="B1:AH1"/>
    <mergeCell ref="B3:AH3"/>
    <mergeCell ref="B2:AH2"/>
    <mergeCell ref="G5:AG5"/>
  </mergeCells>
  <phoneticPr fontId="10" type="noConversion"/>
  <printOptions horizontalCentered="1"/>
  <pageMargins left="0.15748031496062992" right="0.15748031496062992" top="0.39370078740157483" bottom="0.35433070866141736" header="0.31496062992125984" footer="0.15748031496062992"/>
  <pageSetup paperSize="9" scale="57" fitToHeight="0" orientation="landscape" r:id="rId1"/>
  <headerFooter>
    <oddFooter>&amp;R&amp;8strona &amp;P z &amp;N</oddFooter>
  </headerFooter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K43"/>
  <sheetViews>
    <sheetView showGridLines="0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7" sqref="B7"/>
    </sheetView>
  </sheetViews>
  <sheetFormatPr defaultRowHeight="15" x14ac:dyDescent="0.25"/>
  <cols>
    <col min="1" max="1" width="3" style="7" customWidth="1"/>
    <col min="2" max="2" width="7" style="7" customWidth="1"/>
    <col min="3" max="3" width="13" style="7" customWidth="1"/>
    <col min="4" max="4" width="15.5703125" style="7" customWidth="1"/>
    <col min="5" max="5" width="42.140625" style="2" customWidth="1"/>
    <col min="6" max="6" width="20.85546875" style="7" customWidth="1"/>
    <col min="7" max="7" width="5.85546875" style="7" customWidth="1"/>
    <col min="8" max="9" width="4.7109375" style="7" customWidth="1"/>
    <col min="10" max="10" width="6.5703125" style="7" customWidth="1"/>
    <col min="11" max="12" width="4.7109375" style="7" customWidth="1"/>
    <col min="13" max="13" width="6.5703125" style="7" customWidth="1"/>
    <col min="14" max="15" width="4.7109375" style="7" customWidth="1"/>
    <col min="16" max="16" width="6.5703125" style="7" customWidth="1"/>
    <col min="17" max="18" width="4.7109375" style="7" customWidth="1"/>
    <col min="19" max="19" width="6.5703125" style="7" customWidth="1"/>
    <col min="20" max="21" width="4.7109375" style="7" customWidth="1"/>
    <col min="22" max="22" width="6.5703125" style="7" customWidth="1"/>
    <col min="23" max="24" width="4.5703125" style="7" customWidth="1"/>
    <col min="25" max="25" width="6.5703125" style="7" customWidth="1"/>
    <col min="26" max="27" width="4.7109375" style="7" customWidth="1"/>
    <col min="28" max="28" width="6.5703125" style="7" customWidth="1"/>
    <col min="29" max="30" width="4.7109375" style="7" customWidth="1"/>
    <col min="31" max="31" width="6.5703125" style="7" customWidth="1"/>
    <col min="32" max="33" width="4.7109375" style="7" customWidth="1"/>
    <col min="34" max="34" width="6.5703125" style="7" customWidth="1"/>
    <col min="35" max="35" width="6" style="7" customWidth="1"/>
    <col min="36" max="16384" width="9.140625" style="7"/>
  </cols>
  <sheetData>
    <row r="1" spans="2:37" ht="23.25" customHeight="1" x14ac:dyDescent="0.25">
      <c r="B1" s="98" t="str">
        <f>lista_startowa!B3</f>
        <v>nazwa regat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13"/>
    </row>
    <row r="2" spans="2:37" ht="17.25" customHeight="1" x14ac:dyDescent="0.25">
      <c r="B2" s="103" t="str">
        <f>lista_startowa!B4</f>
        <v>miejscowość, dni miesiąc rok r.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4"/>
    </row>
    <row r="3" spans="2:37" x14ac:dyDescent="0.25">
      <c r="B3" s="101" t="str">
        <f>lista_startowa!B40</f>
        <v>klasa :T - z żaglami dodatkowymi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2"/>
    </row>
    <row r="4" spans="2:37" x14ac:dyDescent="0.25">
      <c r="B4" s="5" t="e">
        <f ca="1">_xlfn.CONCAT("data: ",TEXT(NOW(),"rrrr-mm-dd ""godz. ""gg:mm"))</f>
        <v>#NAME?</v>
      </c>
      <c r="C4" s="28"/>
      <c r="D4" s="28"/>
      <c r="E4" s="2" t="str">
        <f>wyniki_1!E4</f>
        <v xml:space="preserve">wyniki </v>
      </c>
      <c r="H4" s="15"/>
    </row>
    <row r="5" spans="2:37" x14ac:dyDescent="0.25">
      <c r="H5" s="104" t="s">
        <v>11</v>
      </c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6"/>
    </row>
    <row r="6" spans="2:37" ht="22.5" customHeight="1" x14ac:dyDescent="0.25">
      <c r="B6" s="19" t="s">
        <v>10</v>
      </c>
      <c r="C6" s="19" t="s">
        <v>1</v>
      </c>
      <c r="D6" s="19" t="s">
        <v>0</v>
      </c>
      <c r="E6" s="19" t="s">
        <v>16</v>
      </c>
      <c r="F6" s="19" t="s">
        <v>15</v>
      </c>
      <c r="G6" s="19" t="s">
        <v>32</v>
      </c>
      <c r="H6" s="26" t="s">
        <v>42</v>
      </c>
      <c r="I6" s="19" t="s">
        <v>43</v>
      </c>
      <c r="J6" s="38" t="s">
        <v>33</v>
      </c>
      <c r="K6" s="26" t="s">
        <v>44</v>
      </c>
      <c r="L6" s="19" t="s">
        <v>52</v>
      </c>
      <c r="M6" s="38" t="s">
        <v>34</v>
      </c>
      <c r="N6" s="26" t="s">
        <v>45</v>
      </c>
      <c r="O6" s="19" t="s">
        <v>53</v>
      </c>
      <c r="P6" s="38" t="s">
        <v>35</v>
      </c>
      <c r="Q6" s="26" t="s">
        <v>46</v>
      </c>
      <c r="R6" s="19" t="s">
        <v>54</v>
      </c>
      <c r="S6" s="38" t="s">
        <v>36</v>
      </c>
      <c r="T6" s="26" t="s">
        <v>47</v>
      </c>
      <c r="U6" s="19" t="s">
        <v>55</v>
      </c>
      <c r="V6" s="38" t="s">
        <v>37</v>
      </c>
      <c r="W6" s="26" t="s">
        <v>48</v>
      </c>
      <c r="X6" s="19" t="s">
        <v>56</v>
      </c>
      <c r="Y6" s="38" t="s">
        <v>38</v>
      </c>
      <c r="Z6" s="26" t="s">
        <v>49</v>
      </c>
      <c r="AA6" s="19" t="s">
        <v>57</v>
      </c>
      <c r="AB6" s="38" t="s">
        <v>39</v>
      </c>
      <c r="AC6" s="26" t="s">
        <v>50</v>
      </c>
      <c r="AD6" s="19" t="s">
        <v>58</v>
      </c>
      <c r="AE6" s="38" t="s">
        <v>40</v>
      </c>
      <c r="AF6" s="26" t="s">
        <v>51</v>
      </c>
      <c r="AG6" s="19" t="s">
        <v>59</v>
      </c>
      <c r="AH6" s="38" t="s">
        <v>41</v>
      </c>
      <c r="AI6" s="20" t="s">
        <v>9</v>
      </c>
      <c r="AJ6" s="20" t="s">
        <v>19</v>
      </c>
      <c r="AK6" s="37" t="s">
        <v>20</v>
      </c>
    </row>
    <row r="7" spans="2:37" x14ac:dyDescent="0.25">
      <c r="B7" s="21">
        <f t="shared" ref="B7:B36" ca="1" si="0">IFERROR(VALUE(OFFSET(B7,-1,0)),0)+1</f>
        <v>1</v>
      </c>
      <c r="C7" s="22" t="str">
        <f>IFERROR(IF(lista_startowa!$C42=0,"",lista_startowa!$C42),"")</f>
        <v/>
      </c>
      <c r="D7" s="22" t="str">
        <f>IFERROR(IF(lista_startowa!$D42=0,"",lista_startowa!$D42),"")</f>
        <v/>
      </c>
      <c r="E7" s="23" t="str">
        <f>IFERROR(IF(lista_startowa!$E42=0,"",lista_startowa!$E42),"")</f>
        <v/>
      </c>
      <c r="F7" s="22" t="str">
        <f>IFERROR(IF(lista_startowa!$F42=0,"",lista_startowa!$F42),"")</f>
        <v/>
      </c>
      <c r="G7" s="22" t="str">
        <f>IFERROR(IF(lista_startowa!$G42=0,"",lista_startowa!$G42),"")</f>
        <v/>
      </c>
      <c r="H7" s="24"/>
      <c r="I7" s="24" t="str">
        <f>IF(WynKl2[[#This Row],[Tr1]]="","",IFERROR(WynKl2[[#This Row],[Tr1]]*3600*(WynKl2[[#This Row],[Vi]]/(SUMIFS(WynKl2[Vi],WynKl2[Tr1],"&gt;00:00:00")/COUNTA(WynKl2[Tr1])))/3600,""))</f>
        <v/>
      </c>
      <c r="J7" s="25" t="str">
        <f>IFERROR(_xlfn.RANK.EQ(WynKl2[[#This Row],[Tsk1]],WynKl2[Tsk1],1),"")</f>
        <v/>
      </c>
      <c r="K7" s="24"/>
      <c r="L7" s="24" t="str">
        <f>IF(WynKl2[[#This Row],[Tr2]]="","",IFERROR(WynKl2[[#This Row],[Tr2]]*3600*(WynKl2[[#This Row],[Vi]]/(SUMIFS(WynKl2[Vi],WynKl2[Tr2],"&gt;00:00:00")/COUNTA(WynKl2[Tr2])))/3600,""))</f>
        <v/>
      </c>
      <c r="M7" s="25" t="str">
        <f>IFERROR(_xlfn.RANK.EQ(WynKl2[[#This Row],[Tsk2]],WynKl2[Tsk2],1),"")</f>
        <v/>
      </c>
      <c r="N7" s="24"/>
      <c r="O7" s="24" t="str">
        <f>IF(WynKl2[[#This Row],[Tr3]]="","",IFERROR(WynKl2[[#This Row],[Tr3]]*3600*(WynKl2[[#This Row],[Vi]]/(SUMIFS(WynKl2[Vi],WynKl2[Tr3],"&gt;00:00:00")/COUNTA(WynKl2[Tr3])))/3600,""))</f>
        <v/>
      </c>
      <c r="P7" s="25" t="str">
        <f>IFERROR(_xlfn.RANK.EQ(WynKl2[[#This Row],[Tsk3]],WynKl2[Tsk3],1),"")</f>
        <v/>
      </c>
      <c r="Q7" s="24"/>
      <c r="R7" s="24" t="str">
        <f>IF(WynKl2[[#This Row],[Tr4]]="","",IFERROR(WynKl2[[#This Row],[Tr4]]*3600*(WynKl2[[#This Row],[Vi]]/(SUMIFS(WynKl2[Vi],WynKl2[Tr4],"&gt;00:00:00")/COUNTA(WynKl2[Tr4])))/3600,""))</f>
        <v/>
      </c>
      <c r="S7" s="25" t="str">
        <f>IFERROR(_xlfn.RANK.EQ(WynKl2[[#This Row],[Tsk4]],WynKl2[Tsk4],1),"")</f>
        <v/>
      </c>
      <c r="T7" s="24"/>
      <c r="U7" s="24" t="str">
        <f>IF(WynKl2[[#This Row],[Tr5]]="","",IFERROR(WynKl2[[#This Row],[Tr5]]*3600*(WynKl2[[#This Row],[Vi]]/(SUMIFS(WynKl2[Vi],WynKl2[Tr5],"&gt;00:00:00")/COUNTA(WynKl2[Tr5])))/3600,""))</f>
        <v/>
      </c>
      <c r="V7" s="25" t="str">
        <f>IFERROR(_xlfn.RANK.EQ(WynKl2[[#This Row],[Tsk5]],WynKl2[Tsk5],1),"")</f>
        <v/>
      </c>
      <c r="W7" s="24"/>
      <c r="X7" s="24" t="str">
        <f>IF(WynKl2[[#This Row],[Tr6]]="","",IFERROR(WynKl2[[#This Row],[Tr6]]*3600*(WynKl2[[#This Row],[Vi]]/(SUMIFS(WynKl2[Vi],WynKl2[Tr6],"&gt;00:00:00")/COUNTA(WynKl2[Tr6])))/3600,""))</f>
        <v/>
      </c>
      <c r="Y7" s="25" t="str">
        <f>IFERROR(_xlfn.RANK.EQ(WynKl2[[#This Row],[Tsk6]],WynKl2[Tsk6],1),"")</f>
        <v/>
      </c>
      <c r="Z7" s="24"/>
      <c r="AA7" s="24" t="str">
        <f>IF(WynKl2[[#This Row],[Tr7]]="","",IFERROR(WynKl2[[#This Row],[Tr7]]*3600*(WynKl2[[#This Row],[Vi]]/(SUMIFS(WynKl2[Vi],WynKl2[Tr7],"&gt;00:00:00")/COUNTA(WynKl2[Tr7])))/3600,""))</f>
        <v/>
      </c>
      <c r="AB7" s="25" t="str">
        <f>IFERROR(_xlfn.RANK.EQ(WynKl2[[#This Row],[Tsk7]],WynKl2[Tsk7],1),"")</f>
        <v/>
      </c>
      <c r="AC7" s="24"/>
      <c r="AD7" s="24" t="str">
        <f>IF(WynKl2[[#This Row],[Tr8]]="","",IFERROR(WynKl2[[#This Row],[Tr8]]*3600*(WynKl2[[#This Row],[Vi]]/(SUMIFS(WynKl2[Vi],WynKl2[Tr8],"&gt;00:00:00")/COUNTA(WynKl2[Tr8])))/3600,""))</f>
        <v/>
      </c>
      <c r="AE7" s="25" t="str">
        <f>IFERROR(_xlfn.RANK.EQ(WynKl2[[#This Row],[Tsk8]],WynKl2[Tsk8],1),"")</f>
        <v/>
      </c>
      <c r="AF7" s="24"/>
      <c r="AG7" s="24" t="str">
        <f>IF(WynKl2[[#This Row],[Tr9]]="","",IFERROR(WynKl2[[#This Row],[Tr9]]*3600*(WynKl2[[#This Row],[Vi]]/(SUMIFS(WynKl2[Vi],WynKl2[Tr9],"&gt;00:00:00")/COUNTA(WynKl2[Tr9])))/3600,""))</f>
        <v/>
      </c>
      <c r="AH7" s="25" t="str">
        <f>IFERROR(_xlfn.RANK.EQ(WynKl2[[#This Row],[Tsk9]],WynKl2[Tsk9],1),"")</f>
        <v/>
      </c>
      <c r="AI7" s="25" t="str">
        <f t="shared" ref="AI7:AI36" si="1">IF(J7="","",IF(ISBLANK(J7),"",SUM(J7,M7,P7,S7,V7,Y7,AB7,AE7,AH7)+SUM(COUNTIF(J7:AH7,"DSQ"),COUNTIF(J7:AH7,"OCS"),COUNTIF(J7:AH7,"DNF"),COUNTIF(J7:AH7,"DNC"),COUNTIF(J7:AH7,"DNE"),COUNTIF(J7:AH7,"RET"),COUNTIF(J7:AH7,"BFD"),COUNTIF(J7:AH7,"UFD"),COUNTIF(J7:AH7,"NSC"),COUNTIF(J7:AH7,"DNS"))*$E$39))</f>
        <v/>
      </c>
      <c r="AJ7" s="21"/>
      <c r="AK7" s="25">
        <f ca="1">IFERROR(IF(lista_startowa!$B7=0,"",lista_startowa!$B7),"")</f>
        <v>1</v>
      </c>
    </row>
    <row r="8" spans="2:37" x14ac:dyDescent="0.25">
      <c r="B8" s="21">
        <f t="shared" ca="1" si="0"/>
        <v>2</v>
      </c>
      <c r="C8" s="22" t="str">
        <f>IFERROR(IF(lista_startowa!$C43=0,"",lista_startowa!$C43),"")</f>
        <v/>
      </c>
      <c r="D8" s="22" t="str">
        <f>IFERROR(IF(lista_startowa!$D43=0,"",lista_startowa!$D43),"")</f>
        <v/>
      </c>
      <c r="E8" s="23" t="str">
        <f>IFERROR(IF(lista_startowa!$E43=0,"",lista_startowa!$E43),"")</f>
        <v/>
      </c>
      <c r="F8" s="22" t="str">
        <f>IFERROR(IF(lista_startowa!$F43=0,"",lista_startowa!$F43),"")</f>
        <v/>
      </c>
      <c r="G8" s="22" t="str">
        <f>IFERROR(IF(lista_startowa!$G43=0,"",lista_startowa!$G43),"")</f>
        <v/>
      </c>
      <c r="H8" s="24"/>
      <c r="I8" s="24" t="str">
        <f>IF(WynKl2[[#This Row],[Tr1]]="","",IFERROR(WynKl2[[#This Row],[Tr1]]*3600*(WynKl2[[#This Row],[Vi]]/(SUMIFS(WynKl2[Vi],WynKl2[Tr1],"&gt;00:00:00")/COUNTA(WynKl2[Tr1])))/3600,""))</f>
        <v/>
      </c>
      <c r="J8" s="25" t="str">
        <f>IFERROR(_xlfn.RANK.EQ(WynKl2[[#This Row],[Tsk1]],WynKl2[Tsk1],1),"")</f>
        <v/>
      </c>
      <c r="K8" s="24"/>
      <c r="L8" s="24" t="str">
        <f>IF(WynKl2[[#This Row],[Tr2]]="","",IFERROR(WynKl2[[#This Row],[Tr2]]*3600*(WynKl2[[#This Row],[Vi]]/(SUMIFS(WynKl2[Vi],WynKl2[Tr2],"&gt;00:00:00")/COUNTA(WynKl2[Tr2])))/3600,""))</f>
        <v/>
      </c>
      <c r="M8" s="25" t="str">
        <f>IFERROR(_xlfn.RANK.EQ(WynKl2[[#This Row],[Tsk2]],WynKl2[Tsk2],1),"")</f>
        <v/>
      </c>
      <c r="N8" s="24"/>
      <c r="O8" s="24" t="str">
        <f>IF(WynKl2[[#This Row],[Tr3]]="","",IFERROR(WynKl2[[#This Row],[Tr3]]*3600*(WynKl2[[#This Row],[Vi]]/(SUMIFS(WynKl2[Vi],WynKl2[Tr3],"&gt;00:00:00")/COUNTA(WynKl2[Tr3])))/3600,""))</f>
        <v/>
      </c>
      <c r="P8" s="25" t="str">
        <f>IFERROR(_xlfn.RANK.EQ(WynKl2[[#This Row],[Tsk3]],WynKl2[Tsk3],1),"")</f>
        <v/>
      </c>
      <c r="Q8" s="24"/>
      <c r="R8" s="24" t="str">
        <f>IF(WynKl2[[#This Row],[Tr4]]="","",IFERROR(WynKl2[[#This Row],[Tr4]]*3600*(WynKl2[[#This Row],[Vi]]/(SUMIFS(WynKl2[Vi],WynKl2[Tr4],"&gt;00:00:00")/COUNTA(WynKl2[Tr4])))/3600,""))</f>
        <v/>
      </c>
      <c r="S8" s="25" t="str">
        <f>IFERROR(_xlfn.RANK.EQ(WynKl2[[#This Row],[Tsk4]],WynKl2[Tsk4],1),"")</f>
        <v/>
      </c>
      <c r="T8" s="24"/>
      <c r="U8" s="24" t="str">
        <f>IF(WynKl2[[#This Row],[Tr5]]="","",IFERROR(WynKl2[[#This Row],[Tr5]]*3600*(WynKl2[[#This Row],[Vi]]/(SUMIFS(WynKl2[Vi],WynKl2[Tr5],"&gt;00:00:00")/COUNTA(WynKl2[Tr5])))/3600,""))</f>
        <v/>
      </c>
      <c r="V8" s="25" t="str">
        <f>IFERROR(_xlfn.RANK.EQ(WynKl2[[#This Row],[Tsk5]],WynKl2[Tsk5],1),"")</f>
        <v/>
      </c>
      <c r="W8" s="24"/>
      <c r="X8" s="24" t="str">
        <f>IF(WynKl2[[#This Row],[Tr6]]="","",IFERROR(WynKl2[[#This Row],[Tr6]]*3600*(WynKl2[[#This Row],[Vi]]/(SUMIFS(WynKl2[Vi],WynKl2[Tr6],"&gt;00:00:00")/COUNTA(WynKl2[Tr6])))/3600,""))</f>
        <v/>
      </c>
      <c r="Y8" s="25" t="str">
        <f>IFERROR(_xlfn.RANK.EQ(WynKl2[[#This Row],[Tsk6]],WynKl2[Tsk6],1),"")</f>
        <v/>
      </c>
      <c r="Z8" s="24"/>
      <c r="AA8" s="24" t="str">
        <f>IF(WynKl2[[#This Row],[Tr7]]="","",IFERROR(WynKl2[[#This Row],[Tr7]]*3600*(WynKl2[[#This Row],[Vi]]/(SUMIFS(WynKl2[Vi],WynKl2[Tr7],"&gt;00:00:00")/COUNTA(WynKl2[Tr7])))/3600,""))</f>
        <v/>
      </c>
      <c r="AB8" s="25" t="str">
        <f>IFERROR(_xlfn.RANK.EQ(WynKl2[[#This Row],[Tsk7]],WynKl2[Tsk7],1),"")</f>
        <v/>
      </c>
      <c r="AC8" s="24"/>
      <c r="AD8" s="24" t="str">
        <f>IF(WynKl2[[#This Row],[Tr8]]="","",IFERROR(WynKl2[[#This Row],[Tr8]]*3600*(WynKl2[[#This Row],[Vi]]/(SUMIFS(WynKl2[Vi],WynKl2[Tr8],"&gt;00:00:00")/COUNTA(WynKl2[Tr8])))/3600,""))</f>
        <v/>
      </c>
      <c r="AE8" s="25" t="str">
        <f>IFERROR(_xlfn.RANK.EQ(WynKl2[[#This Row],[Tsk8]],WynKl2[Tsk8],1),"")</f>
        <v/>
      </c>
      <c r="AF8" s="24"/>
      <c r="AG8" s="24" t="str">
        <f>IF(WynKl2[[#This Row],[Tr9]]="","",IFERROR(WynKl2[[#This Row],[Tr9]]*3600*(WynKl2[[#This Row],[Vi]]/(SUMIFS(WynKl2[Vi],WynKl2[Tr9],"&gt;00:00:00")/COUNTA(WynKl2[Tr9])))/3600,""))</f>
        <v/>
      </c>
      <c r="AH8" s="25" t="str">
        <f>IFERROR(_xlfn.RANK.EQ(WynKl2[[#This Row],[Tsk9]],WynKl2[Tsk9],1),"")</f>
        <v/>
      </c>
      <c r="AI8" s="25" t="str">
        <f t="shared" si="1"/>
        <v/>
      </c>
      <c r="AJ8" s="21"/>
      <c r="AK8" s="25">
        <f ca="1">IFERROR(IF(lista_startowa!$B8=0,"",lista_startowa!$B8),"")</f>
        <v>2</v>
      </c>
    </row>
    <row r="9" spans="2:37" x14ac:dyDescent="0.25">
      <c r="B9" s="21">
        <f t="shared" ca="1" si="0"/>
        <v>3</v>
      </c>
      <c r="C9" s="22" t="str">
        <f>IFERROR(IF(lista_startowa!$C44=0,"",lista_startowa!$C44),"")</f>
        <v/>
      </c>
      <c r="D9" s="22" t="str">
        <f>IFERROR(IF(lista_startowa!$D44=0,"",lista_startowa!$D44),"")</f>
        <v/>
      </c>
      <c r="E9" s="23" t="str">
        <f>IFERROR(IF(lista_startowa!$E44=0,"",lista_startowa!$E44),"")</f>
        <v/>
      </c>
      <c r="F9" s="22" t="str">
        <f>IFERROR(IF(lista_startowa!$F44=0,"",lista_startowa!$F44),"")</f>
        <v/>
      </c>
      <c r="G9" s="22" t="str">
        <f>IFERROR(IF(lista_startowa!$G44=0,"",lista_startowa!$G44),"")</f>
        <v/>
      </c>
      <c r="H9" s="24"/>
      <c r="I9" s="24" t="str">
        <f>IF(WynKl2[[#This Row],[Tr1]]="","",IFERROR(WynKl2[[#This Row],[Tr1]]*3600*(WynKl2[[#This Row],[Vi]]/(SUMIFS(WynKl2[Vi],WynKl2[Tr1],"&gt;00:00:00")/COUNTA(WynKl2[Tr1])))/3600,""))</f>
        <v/>
      </c>
      <c r="J9" s="25" t="str">
        <f>IFERROR(_xlfn.RANK.EQ(WynKl2[[#This Row],[Tsk1]],WynKl2[Tsk1],1),"")</f>
        <v/>
      </c>
      <c r="K9" s="24"/>
      <c r="L9" s="24" t="str">
        <f>IF(WynKl2[[#This Row],[Tr2]]="","",IFERROR(WynKl2[[#This Row],[Tr2]]*3600*(WynKl2[[#This Row],[Vi]]/(SUMIFS(WynKl2[Vi],WynKl2[Tr2],"&gt;00:00:00")/COUNTA(WynKl2[Tr2])))/3600,""))</f>
        <v/>
      </c>
      <c r="M9" s="25" t="str">
        <f>IFERROR(_xlfn.RANK.EQ(WynKl2[[#This Row],[Tsk2]],WynKl2[Tsk2],1),"")</f>
        <v/>
      </c>
      <c r="N9" s="24"/>
      <c r="O9" s="24" t="str">
        <f>IF(WynKl2[[#This Row],[Tr3]]="","",IFERROR(WynKl2[[#This Row],[Tr3]]*3600*(WynKl2[[#This Row],[Vi]]/(SUMIFS(WynKl2[Vi],WynKl2[Tr3],"&gt;00:00:00")/COUNTA(WynKl2[Tr3])))/3600,""))</f>
        <v/>
      </c>
      <c r="P9" s="25" t="str">
        <f>IFERROR(_xlfn.RANK.EQ(WynKl2[[#This Row],[Tsk3]],WynKl2[Tsk3],1),"")</f>
        <v/>
      </c>
      <c r="Q9" s="24"/>
      <c r="R9" s="24" t="str">
        <f>IF(WynKl2[[#This Row],[Tr4]]="","",IFERROR(WynKl2[[#This Row],[Tr4]]*3600*(WynKl2[[#This Row],[Vi]]/(SUMIFS(WynKl2[Vi],WynKl2[Tr4],"&gt;00:00:00")/COUNTA(WynKl2[Tr4])))/3600,""))</f>
        <v/>
      </c>
      <c r="S9" s="25" t="str">
        <f>IFERROR(_xlfn.RANK.EQ(WynKl2[[#This Row],[Tsk4]],WynKl2[Tsk4],1),"")</f>
        <v/>
      </c>
      <c r="T9" s="24"/>
      <c r="U9" s="24" t="str">
        <f>IF(WynKl2[[#This Row],[Tr5]]="","",IFERROR(WynKl2[[#This Row],[Tr5]]*3600*(WynKl2[[#This Row],[Vi]]/(SUMIFS(WynKl2[Vi],WynKl2[Tr5],"&gt;00:00:00")/COUNTA(WynKl2[Tr5])))/3600,""))</f>
        <v/>
      </c>
      <c r="V9" s="25" t="str">
        <f>IFERROR(_xlfn.RANK.EQ(WynKl2[[#This Row],[Tsk5]],WynKl2[Tsk5],1),"")</f>
        <v/>
      </c>
      <c r="W9" s="24"/>
      <c r="X9" s="24" t="str">
        <f>IF(WynKl2[[#This Row],[Tr6]]="","",IFERROR(WynKl2[[#This Row],[Tr6]]*3600*(WynKl2[[#This Row],[Vi]]/(SUMIFS(WynKl2[Vi],WynKl2[Tr6],"&gt;00:00:00")/COUNTA(WynKl2[Tr6])))/3600,""))</f>
        <v/>
      </c>
      <c r="Y9" s="25" t="str">
        <f>IFERROR(_xlfn.RANK.EQ(WynKl2[[#This Row],[Tsk6]],WynKl2[Tsk6],1),"")</f>
        <v/>
      </c>
      <c r="Z9" s="24"/>
      <c r="AA9" s="24" t="str">
        <f>IF(WynKl2[[#This Row],[Tr7]]="","",IFERROR(WynKl2[[#This Row],[Tr7]]*3600*(WynKl2[[#This Row],[Vi]]/(SUMIFS(WynKl2[Vi],WynKl2[Tr7],"&gt;00:00:00")/COUNTA(WynKl2[Tr7])))/3600,""))</f>
        <v/>
      </c>
      <c r="AB9" s="25" t="str">
        <f>IFERROR(_xlfn.RANK.EQ(WynKl2[[#This Row],[Tsk7]],WynKl2[Tsk7],1),"")</f>
        <v/>
      </c>
      <c r="AC9" s="24"/>
      <c r="AD9" s="24" t="str">
        <f>IF(WynKl2[[#This Row],[Tr8]]="","",IFERROR(WynKl2[[#This Row],[Tr8]]*3600*(WynKl2[[#This Row],[Vi]]/(SUMIFS(WynKl2[Vi],WynKl2[Tr8],"&gt;00:00:00")/COUNTA(WynKl2[Tr8])))/3600,""))</f>
        <v/>
      </c>
      <c r="AE9" s="25" t="str">
        <f>IFERROR(_xlfn.RANK.EQ(WynKl2[[#This Row],[Tsk8]],WynKl2[Tsk8],1),"")</f>
        <v/>
      </c>
      <c r="AF9" s="24"/>
      <c r="AG9" s="24" t="str">
        <f>IF(WynKl2[[#This Row],[Tr9]]="","",IFERROR(WynKl2[[#This Row],[Tr9]]*3600*(WynKl2[[#This Row],[Vi]]/(SUMIFS(WynKl2[Vi],WynKl2[Tr9],"&gt;00:00:00")/COUNTA(WynKl2[Tr9])))/3600,""))</f>
        <v/>
      </c>
      <c r="AH9" s="25" t="str">
        <f>IFERROR(_xlfn.RANK.EQ(WynKl2[[#This Row],[Tsk9]],WynKl2[Tsk9],1),"")</f>
        <v/>
      </c>
      <c r="AI9" s="25" t="str">
        <f t="shared" si="1"/>
        <v/>
      </c>
      <c r="AJ9" s="21"/>
      <c r="AK9" s="25">
        <f ca="1">IFERROR(IF(lista_startowa!$B9=0,"",lista_startowa!$B9),"")</f>
        <v>3</v>
      </c>
    </row>
    <row r="10" spans="2:37" x14ac:dyDescent="0.25">
      <c r="B10" s="21">
        <f t="shared" ca="1" si="0"/>
        <v>4</v>
      </c>
      <c r="C10" s="22" t="str">
        <f>IFERROR(IF(lista_startowa!$C45=0,"",lista_startowa!$C45),"")</f>
        <v/>
      </c>
      <c r="D10" s="22" t="str">
        <f>IFERROR(IF(lista_startowa!$D45=0,"",lista_startowa!$D45),"")</f>
        <v/>
      </c>
      <c r="E10" s="23" t="str">
        <f>IFERROR(IF(lista_startowa!$E45=0,"",lista_startowa!$E45),"")</f>
        <v/>
      </c>
      <c r="F10" s="22" t="str">
        <f>IFERROR(IF(lista_startowa!$F45=0,"",lista_startowa!$F45),"")</f>
        <v/>
      </c>
      <c r="G10" s="22" t="str">
        <f>IFERROR(IF(lista_startowa!$G45=0,"",lista_startowa!$G45),"")</f>
        <v/>
      </c>
      <c r="H10" s="24"/>
      <c r="I10" s="24" t="str">
        <f>IF(WynKl2[[#This Row],[Tr1]]="","",IFERROR(WynKl2[[#This Row],[Tr1]]*3600*(WynKl2[[#This Row],[Vi]]/(SUMIFS(WynKl2[Vi],WynKl2[Tr1],"&gt;00:00:00")/COUNTA(WynKl2[Tr1])))/3600,""))</f>
        <v/>
      </c>
      <c r="J10" s="25" t="str">
        <f>IFERROR(_xlfn.RANK.EQ(WynKl2[[#This Row],[Tsk1]],WynKl2[Tsk1],1),"")</f>
        <v/>
      </c>
      <c r="K10" s="24"/>
      <c r="L10" s="24" t="str">
        <f>IF(WynKl2[[#This Row],[Tr2]]="","",IFERROR(WynKl2[[#This Row],[Tr2]]*3600*(WynKl2[[#This Row],[Vi]]/(SUMIFS(WynKl2[Vi],WynKl2[Tr2],"&gt;00:00:00")/COUNTA(WynKl2[Tr2])))/3600,""))</f>
        <v/>
      </c>
      <c r="M10" s="25" t="str">
        <f>IFERROR(_xlfn.RANK.EQ(WynKl2[[#This Row],[Tsk2]],WynKl2[Tsk2],1),"")</f>
        <v/>
      </c>
      <c r="N10" s="24"/>
      <c r="O10" s="24" t="str">
        <f>IF(WynKl2[[#This Row],[Tr3]]="","",IFERROR(WynKl2[[#This Row],[Tr3]]*3600*(WynKl2[[#This Row],[Vi]]/(SUMIFS(WynKl2[Vi],WynKl2[Tr3],"&gt;00:00:00")/COUNTA(WynKl2[Tr3])))/3600,""))</f>
        <v/>
      </c>
      <c r="P10" s="25" t="str">
        <f>IFERROR(_xlfn.RANK.EQ(WynKl2[[#This Row],[Tsk3]],WynKl2[Tsk3],1),"")</f>
        <v/>
      </c>
      <c r="Q10" s="24"/>
      <c r="R10" s="24" t="str">
        <f>IF(WynKl2[[#This Row],[Tr4]]="","",IFERROR(WynKl2[[#This Row],[Tr4]]*3600*(WynKl2[[#This Row],[Vi]]/(SUMIFS(WynKl2[Vi],WynKl2[Tr4],"&gt;00:00:00")/COUNTA(WynKl2[Tr4])))/3600,""))</f>
        <v/>
      </c>
      <c r="S10" s="25" t="str">
        <f>IFERROR(_xlfn.RANK.EQ(WynKl2[[#This Row],[Tsk4]],WynKl2[Tsk4],1),"")</f>
        <v/>
      </c>
      <c r="T10" s="24"/>
      <c r="U10" s="24" t="str">
        <f>IF(WynKl2[[#This Row],[Tr5]]="","",IFERROR(WynKl2[[#This Row],[Tr5]]*3600*(WynKl2[[#This Row],[Vi]]/(SUMIFS(WynKl2[Vi],WynKl2[Tr5],"&gt;00:00:00")/COUNTA(WynKl2[Tr5])))/3600,""))</f>
        <v/>
      </c>
      <c r="V10" s="25" t="str">
        <f>IFERROR(_xlfn.RANK.EQ(WynKl2[[#This Row],[Tsk5]],WynKl2[Tsk5],1),"")</f>
        <v/>
      </c>
      <c r="W10" s="24"/>
      <c r="X10" s="24" t="str">
        <f>IF(WynKl2[[#This Row],[Tr6]]="","",IFERROR(WynKl2[[#This Row],[Tr6]]*3600*(WynKl2[[#This Row],[Vi]]/(SUMIFS(WynKl2[Vi],WynKl2[Tr6],"&gt;00:00:00")/COUNTA(WynKl2[Tr6])))/3600,""))</f>
        <v/>
      </c>
      <c r="Y10" s="25" t="str">
        <f>IFERROR(_xlfn.RANK.EQ(WynKl2[[#This Row],[Tsk6]],WynKl2[Tsk6],1),"")</f>
        <v/>
      </c>
      <c r="Z10" s="24"/>
      <c r="AA10" s="24" t="str">
        <f>IF(WynKl2[[#This Row],[Tr7]]="","",IFERROR(WynKl2[[#This Row],[Tr7]]*3600*(WynKl2[[#This Row],[Vi]]/(SUMIFS(WynKl2[Vi],WynKl2[Tr7],"&gt;00:00:00")/COUNTA(WynKl2[Tr7])))/3600,""))</f>
        <v/>
      </c>
      <c r="AB10" s="25" t="str">
        <f>IFERROR(_xlfn.RANK.EQ(WynKl2[[#This Row],[Tsk7]],WynKl2[Tsk7],1),"")</f>
        <v/>
      </c>
      <c r="AC10" s="24"/>
      <c r="AD10" s="24" t="str">
        <f>IF(WynKl2[[#This Row],[Tr8]]="","",IFERROR(WynKl2[[#This Row],[Tr8]]*3600*(WynKl2[[#This Row],[Vi]]/(SUMIFS(WynKl2[Vi],WynKl2[Tr8],"&gt;00:00:00")/COUNTA(WynKl2[Tr8])))/3600,""))</f>
        <v/>
      </c>
      <c r="AE10" s="25" t="str">
        <f>IFERROR(_xlfn.RANK.EQ(WynKl2[[#This Row],[Tsk8]],WynKl2[Tsk8],1),"")</f>
        <v/>
      </c>
      <c r="AF10" s="24"/>
      <c r="AG10" s="24" t="str">
        <f>IF(WynKl2[[#This Row],[Tr9]]="","",IFERROR(WynKl2[[#This Row],[Tr9]]*3600*(WynKl2[[#This Row],[Vi]]/(SUMIFS(WynKl2[Vi],WynKl2[Tr9],"&gt;00:00:00")/COUNTA(WynKl2[Tr9])))/3600,""))</f>
        <v/>
      </c>
      <c r="AH10" s="25" t="str">
        <f>IFERROR(_xlfn.RANK.EQ(WynKl2[[#This Row],[Tsk9]],WynKl2[Tsk9],1),"")</f>
        <v/>
      </c>
      <c r="AI10" s="25" t="str">
        <f t="shared" si="1"/>
        <v/>
      </c>
      <c r="AJ10" s="21"/>
      <c r="AK10" s="25">
        <f ca="1">IFERROR(IF(lista_startowa!$B10=0,"",lista_startowa!$B10),"")</f>
        <v>4</v>
      </c>
    </row>
    <row r="11" spans="2:37" x14ac:dyDescent="0.25">
      <c r="B11" s="21">
        <f t="shared" ca="1" si="0"/>
        <v>5</v>
      </c>
      <c r="C11" s="22" t="str">
        <f>IFERROR(IF(lista_startowa!$C46=0,"",lista_startowa!$C46),"")</f>
        <v/>
      </c>
      <c r="D11" s="22" t="str">
        <f>IFERROR(IF(lista_startowa!$D46=0,"",lista_startowa!$D46),"")</f>
        <v/>
      </c>
      <c r="E11" s="23" t="str">
        <f>IFERROR(IF(lista_startowa!$E46=0,"",lista_startowa!$E46),"")</f>
        <v/>
      </c>
      <c r="F11" s="22" t="str">
        <f>IFERROR(IF(lista_startowa!$F46=0,"",lista_startowa!$F46),"")</f>
        <v/>
      </c>
      <c r="G11" s="22" t="str">
        <f>IFERROR(IF(lista_startowa!$G46=0,"",lista_startowa!$G46),"")</f>
        <v/>
      </c>
      <c r="H11" s="24"/>
      <c r="I11" s="24" t="str">
        <f>IF(WynKl2[[#This Row],[Tr1]]="","",IFERROR(WynKl2[[#This Row],[Tr1]]*3600*(WynKl2[[#This Row],[Vi]]/(SUMIFS(WynKl2[Vi],WynKl2[Tr1],"&gt;00:00:00")/COUNTA(WynKl2[Tr1])))/3600,""))</f>
        <v/>
      </c>
      <c r="J11" s="25" t="str">
        <f>IFERROR(_xlfn.RANK.EQ(WynKl2[[#This Row],[Tsk1]],WynKl2[Tsk1],1),"")</f>
        <v/>
      </c>
      <c r="K11" s="24"/>
      <c r="L11" s="24" t="str">
        <f>IF(WynKl2[[#This Row],[Tr2]]="","",IFERROR(WynKl2[[#This Row],[Tr2]]*3600*(WynKl2[[#This Row],[Vi]]/(SUMIFS(WynKl2[Vi],WynKl2[Tr2],"&gt;00:00:00")/COUNTA(WynKl2[Tr2])))/3600,""))</f>
        <v/>
      </c>
      <c r="M11" s="25" t="str">
        <f>IFERROR(_xlfn.RANK.EQ(WynKl2[[#This Row],[Tsk2]],WynKl2[Tsk2],1),"")</f>
        <v/>
      </c>
      <c r="N11" s="24"/>
      <c r="O11" s="24" t="str">
        <f>IF(WynKl2[[#This Row],[Tr3]]="","",IFERROR(WynKl2[[#This Row],[Tr3]]*3600*(WynKl2[[#This Row],[Vi]]/(SUMIFS(WynKl2[Vi],WynKl2[Tr3],"&gt;00:00:00")/COUNTA(WynKl2[Tr3])))/3600,""))</f>
        <v/>
      </c>
      <c r="P11" s="25" t="str">
        <f>IFERROR(_xlfn.RANK.EQ(WynKl2[[#This Row],[Tsk3]],WynKl2[Tsk3],1),"")</f>
        <v/>
      </c>
      <c r="Q11" s="24"/>
      <c r="R11" s="24" t="str">
        <f>IF(WynKl2[[#This Row],[Tr4]]="","",IFERROR(WynKl2[[#This Row],[Tr4]]*3600*(WynKl2[[#This Row],[Vi]]/(SUMIFS(WynKl2[Vi],WynKl2[Tr4],"&gt;00:00:00")/COUNTA(WynKl2[Tr4])))/3600,""))</f>
        <v/>
      </c>
      <c r="S11" s="25" t="str">
        <f>IFERROR(_xlfn.RANK.EQ(WynKl2[[#This Row],[Tsk4]],WynKl2[Tsk4],1),"")</f>
        <v/>
      </c>
      <c r="T11" s="24"/>
      <c r="U11" s="24" t="str">
        <f>IF(WynKl2[[#This Row],[Tr5]]="","",IFERROR(WynKl2[[#This Row],[Tr5]]*3600*(WynKl2[[#This Row],[Vi]]/(SUMIFS(WynKl2[Vi],WynKl2[Tr5],"&gt;00:00:00")/COUNTA(WynKl2[Tr5])))/3600,""))</f>
        <v/>
      </c>
      <c r="V11" s="25" t="str">
        <f>IFERROR(_xlfn.RANK.EQ(WynKl2[[#This Row],[Tsk5]],WynKl2[Tsk5],1),"")</f>
        <v/>
      </c>
      <c r="W11" s="24"/>
      <c r="X11" s="24" t="str">
        <f>IF(WynKl2[[#This Row],[Tr6]]="","",IFERROR(WynKl2[[#This Row],[Tr6]]*3600*(WynKl2[[#This Row],[Vi]]/(SUMIFS(WynKl2[Vi],WynKl2[Tr6],"&gt;00:00:00")/COUNTA(WynKl2[Tr6])))/3600,""))</f>
        <v/>
      </c>
      <c r="Y11" s="25" t="str">
        <f>IFERROR(_xlfn.RANK.EQ(WynKl2[[#This Row],[Tsk6]],WynKl2[Tsk6],1),"")</f>
        <v/>
      </c>
      <c r="Z11" s="24"/>
      <c r="AA11" s="24" t="str">
        <f>IF(WynKl2[[#This Row],[Tr7]]="","",IFERROR(WynKl2[[#This Row],[Tr7]]*3600*(WynKl2[[#This Row],[Vi]]/(SUMIFS(WynKl2[Vi],WynKl2[Tr7],"&gt;00:00:00")/COUNTA(WynKl2[Tr7])))/3600,""))</f>
        <v/>
      </c>
      <c r="AB11" s="25" t="str">
        <f>IFERROR(_xlfn.RANK.EQ(WynKl2[[#This Row],[Tsk7]],WynKl2[Tsk7],1),"")</f>
        <v/>
      </c>
      <c r="AC11" s="24"/>
      <c r="AD11" s="24" t="str">
        <f>IF(WynKl2[[#This Row],[Tr8]]="","",IFERROR(WynKl2[[#This Row],[Tr8]]*3600*(WynKl2[[#This Row],[Vi]]/(SUMIFS(WynKl2[Vi],WynKl2[Tr8],"&gt;00:00:00")/COUNTA(WynKl2[Tr8])))/3600,""))</f>
        <v/>
      </c>
      <c r="AE11" s="25" t="str">
        <f>IFERROR(_xlfn.RANK.EQ(WynKl2[[#This Row],[Tsk8]],WynKl2[Tsk8],1),"")</f>
        <v/>
      </c>
      <c r="AF11" s="24"/>
      <c r="AG11" s="24" t="str">
        <f>IF(WynKl2[[#This Row],[Tr9]]="","",IFERROR(WynKl2[[#This Row],[Tr9]]*3600*(WynKl2[[#This Row],[Vi]]/(SUMIFS(WynKl2[Vi],WynKl2[Tr9],"&gt;00:00:00")/COUNTA(WynKl2[Tr9])))/3600,""))</f>
        <v/>
      </c>
      <c r="AH11" s="25" t="str">
        <f>IFERROR(_xlfn.RANK.EQ(WynKl2[[#This Row],[Tsk9]],WynKl2[Tsk9],1),"")</f>
        <v/>
      </c>
      <c r="AI11" s="25" t="str">
        <f t="shared" si="1"/>
        <v/>
      </c>
      <c r="AJ11" s="21"/>
      <c r="AK11" s="25">
        <f ca="1">IFERROR(IF(lista_startowa!$B11=0,"",lista_startowa!$B11),"")</f>
        <v>5</v>
      </c>
    </row>
    <row r="12" spans="2:37" x14ac:dyDescent="0.25">
      <c r="B12" s="21">
        <f t="shared" ca="1" si="0"/>
        <v>6</v>
      </c>
      <c r="C12" s="22" t="str">
        <f>IFERROR(IF(lista_startowa!$C47=0,"",lista_startowa!$C47),"")</f>
        <v/>
      </c>
      <c r="D12" s="22" t="str">
        <f>IFERROR(IF(lista_startowa!$D47=0,"",lista_startowa!$D47),"")</f>
        <v/>
      </c>
      <c r="E12" s="23" t="str">
        <f>IFERROR(IF(lista_startowa!$E47=0,"",lista_startowa!$E47),"")</f>
        <v/>
      </c>
      <c r="F12" s="22" t="str">
        <f>IFERROR(IF(lista_startowa!$F47=0,"",lista_startowa!$F47),"")</f>
        <v/>
      </c>
      <c r="G12" s="22" t="str">
        <f>IFERROR(IF(lista_startowa!$G47=0,"",lista_startowa!$G47),"")</f>
        <v/>
      </c>
      <c r="H12" s="24"/>
      <c r="I12" s="24" t="str">
        <f>IF(WynKl2[[#This Row],[Tr1]]="","",IFERROR(WynKl2[[#This Row],[Tr1]]*3600*(WynKl2[[#This Row],[Vi]]/(SUMIFS(WynKl2[Vi],WynKl2[Tr1],"&gt;00:00:00")/COUNTA(WynKl2[Tr1])))/3600,""))</f>
        <v/>
      </c>
      <c r="J12" s="25" t="str">
        <f>IFERROR(_xlfn.RANK.EQ(WynKl2[[#This Row],[Tsk1]],WynKl2[Tsk1],1),"")</f>
        <v/>
      </c>
      <c r="K12" s="24"/>
      <c r="L12" s="24" t="str">
        <f>IF(WynKl2[[#This Row],[Tr2]]="","",IFERROR(WynKl2[[#This Row],[Tr2]]*3600*(WynKl2[[#This Row],[Vi]]/(SUMIFS(WynKl2[Vi],WynKl2[Tr2],"&gt;00:00:00")/COUNTA(WynKl2[Tr2])))/3600,""))</f>
        <v/>
      </c>
      <c r="M12" s="25" t="str">
        <f>IFERROR(_xlfn.RANK.EQ(WynKl2[[#This Row],[Tsk2]],WynKl2[Tsk2],1),"")</f>
        <v/>
      </c>
      <c r="N12" s="24"/>
      <c r="O12" s="24" t="str">
        <f>IF(WynKl2[[#This Row],[Tr3]]="","",IFERROR(WynKl2[[#This Row],[Tr3]]*3600*(WynKl2[[#This Row],[Vi]]/(SUMIFS(WynKl2[Vi],WynKl2[Tr3],"&gt;00:00:00")/COUNTA(WynKl2[Tr3])))/3600,""))</f>
        <v/>
      </c>
      <c r="P12" s="25" t="str">
        <f>IFERROR(_xlfn.RANK.EQ(WynKl2[[#This Row],[Tsk3]],WynKl2[Tsk3],1),"")</f>
        <v/>
      </c>
      <c r="Q12" s="24"/>
      <c r="R12" s="24" t="str">
        <f>IF(WynKl2[[#This Row],[Tr4]]="","",IFERROR(WynKl2[[#This Row],[Tr4]]*3600*(WynKl2[[#This Row],[Vi]]/(SUMIFS(WynKl2[Vi],WynKl2[Tr4],"&gt;00:00:00")/COUNTA(WynKl2[Tr4])))/3600,""))</f>
        <v/>
      </c>
      <c r="S12" s="25" t="str">
        <f>IFERROR(_xlfn.RANK.EQ(WynKl2[[#This Row],[Tsk4]],WynKl2[Tsk4],1),"")</f>
        <v/>
      </c>
      <c r="T12" s="24"/>
      <c r="U12" s="24" t="str">
        <f>IF(WynKl2[[#This Row],[Tr5]]="","",IFERROR(WynKl2[[#This Row],[Tr5]]*3600*(WynKl2[[#This Row],[Vi]]/(SUMIFS(WynKl2[Vi],WynKl2[Tr5],"&gt;00:00:00")/COUNTA(WynKl2[Tr5])))/3600,""))</f>
        <v/>
      </c>
      <c r="V12" s="25" t="str">
        <f>IFERROR(_xlfn.RANK.EQ(WynKl2[[#This Row],[Tsk5]],WynKl2[Tsk5],1),"")</f>
        <v/>
      </c>
      <c r="W12" s="24"/>
      <c r="X12" s="24" t="str">
        <f>IF(WynKl2[[#This Row],[Tr6]]="","",IFERROR(WynKl2[[#This Row],[Tr6]]*3600*(WynKl2[[#This Row],[Vi]]/(SUMIFS(WynKl2[Vi],WynKl2[Tr6],"&gt;00:00:00")/COUNTA(WynKl2[Tr6])))/3600,""))</f>
        <v/>
      </c>
      <c r="Y12" s="25" t="str">
        <f>IFERROR(_xlfn.RANK.EQ(WynKl2[[#This Row],[Tsk6]],WynKl2[Tsk6],1),"")</f>
        <v/>
      </c>
      <c r="Z12" s="24"/>
      <c r="AA12" s="24" t="str">
        <f>IF(WynKl2[[#This Row],[Tr7]]="","",IFERROR(WynKl2[[#This Row],[Tr7]]*3600*(WynKl2[[#This Row],[Vi]]/(SUMIFS(WynKl2[Vi],WynKl2[Tr7],"&gt;00:00:00")/COUNTA(WynKl2[Tr7])))/3600,""))</f>
        <v/>
      </c>
      <c r="AB12" s="25" t="str">
        <f>IFERROR(_xlfn.RANK.EQ(WynKl2[[#This Row],[Tsk7]],WynKl2[Tsk7],1),"")</f>
        <v/>
      </c>
      <c r="AC12" s="24"/>
      <c r="AD12" s="24" t="str">
        <f>IF(WynKl2[[#This Row],[Tr8]]="","",IFERROR(WynKl2[[#This Row],[Tr8]]*3600*(WynKl2[[#This Row],[Vi]]/(SUMIFS(WynKl2[Vi],WynKl2[Tr8],"&gt;00:00:00")/COUNTA(WynKl2[Tr8])))/3600,""))</f>
        <v/>
      </c>
      <c r="AE12" s="25" t="str">
        <f>IFERROR(_xlfn.RANK.EQ(WynKl2[[#This Row],[Tsk8]],WynKl2[Tsk8],1),"")</f>
        <v/>
      </c>
      <c r="AF12" s="24"/>
      <c r="AG12" s="24" t="str">
        <f>IF(WynKl2[[#This Row],[Tr9]]="","",IFERROR(WynKl2[[#This Row],[Tr9]]*3600*(WynKl2[[#This Row],[Vi]]/(SUMIFS(WynKl2[Vi],WynKl2[Tr9],"&gt;00:00:00")/COUNTA(WynKl2[Tr9])))/3600,""))</f>
        <v/>
      </c>
      <c r="AH12" s="25" t="str">
        <f>IFERROR(_xlfn.RANK.EQ(WynKl2[[#This Row],[Tsk9]],WynKl2[Tsk9],1),"")</f>
        <v/>
      </c>
      <c r="AI12" s="25" t="str">
        <f t="shared" si="1"/>
        <v/>
      </c>
      <c r="AJ12" s="21"/>
      <c r="AK12" s="25">
        <f ca="1">IFERROR(IF(lista_startowa!$B12=0,"",lista_startowa!$B12),"")</f>
        <v>6</v>
      </c>
    </row>
    <row r="13" spans="2:37" x14ac:dyDescent="0.25">
      <c r="B13" s="21">
        <f t="shared" ca="1" si="0"/>
        <v>7</v>
      </c>
      <c r="C13" s="22" t="str">
        <f>IFERROR(IF(lista_startowa!$C48=0,"",lista_startowa!$C48),"")</f>
        <v/>
      </c>
      <c r="D13" s="22" t="str">
        <f>IFERROR(IF(lista_startowa!$D48=0,"",lista_startowa!$D48),"")</f>
        <v/>
      </c>
      <c r="E13" s="23" t="str">
        <f>IFERROR(IF(lista_startowa!$E48=0,"",lista_startowa!$E48),"")</f>
        <v/>
      </c>
      <c r="F13" s="22" t="str">
        <f>IFERROR(IF(lista_startowa!$F48=0,"",lista_startowa!$F48),"")</f>
        <v/>
      </c>
      <c r="G13" s="22" t="str">
        <f>IFERROR(IF(lista_startowa!$G48=0,"",lista_startowa!$G48),"")</f>
        <v/>
      </c>
      <c r="H13" s="24"/>
      <c r="I13" s="24" t="str">
        <f>IF(WynKl2[[#This Row],[Tr1]]="","",IFERROR(WynKl2[[#This Row],[Tr1]]*3600*(WynKl2[[#This Row],[Vi]]/(SUMIFS(WynKl2[Vi],WynKl2[Tr1],"&gt;00:00:00")/COUNTA(WynKl2[Tr1])))/3600,""))</f>
        <v/>
      </c>
      <c r="J13" s="25" t="str">
        <f>IFERROR(_xlfn.RANK.EQ(WynKl2[[#This Row],[Tsk1]],WynKl2[Tsk1],1),"")</f>
        <v/>
      </c>
      <c r="K13" s="24"/>
      <c r="L13" s="24" t="str">
        <f>IF(WynKl2[[#This Row],[Tr2]]="","",IFERROR(WynKl2[[#This Row],[Tr2]]*3600*(WynKl2[[#This Row],[Vi]]/(SUMIFS(WynKl2[Vi],WynKl2[Tr2],"&gt;00:00:00")/COUNTA(WynKl2[Tr2])))/3600,""))</f>
        <v/>
      </c>
      <c r="M13" s="25" t="str">
        <f>IFERROR(_xlfn.RANK.EQ(WynKl2[[#This Row],[Tsk2]],WynKl2[Tsk2],1),"")</f>
        <v/>
      </c>
      <c r="N13" s="24"/>
      <c r="O13" s="24" t="str">
        <f>IF(WynKl2[[#This Row],[Tr3]]="","",IFERROR(WynKl2[[#This Row],[Tr3]]*3600*(WynKl2[[#This Row],[Vi]]/(SUMIFS(WynKl2[Vi],WynKl2[Tr3],"&gt;00:00:00")/COUNTA(WynKl2[Tr3])))/3600,""))</f>
        <v/>
      </c>
      <c r="P13" s="25" t="str">
        <f>IFERROR(_xlfn.RANK.EQ(WynKl2[[#This Row],[Tsk3]],WynKl2[Tsk3],1),"")</f>
        <v/>
      </c>
      <c r="Q13" s="24"/>
      <c r="R13" s="24" t="str">
        <f>IF(WynKl2[[#This Row],[Tr4]]="","",IFERROR(WynKl2[[#This Row],[Tr4]]*3600*(WynKl2[[#This Row],[Vi]]/(SUMIFS(WynKl2[Vi],WynKl2[Tr4],"&gt;00:00:00")/COUNTA(WynKl2[Tr4])))/3600,""))</f>
        <v/>
      </c>
      <c r="S13" s="25" t="str">
        <f>IFERROR(_xlfn.RANK.EQ(WynKl2[[#This Row],[Tsk4]],WynKl2[Tsk4],1),"")</f>
        <v/>
      </c>
      <c r="T13" s="24"/>
      <c r="U13" s="24" t="str">
        <f>IF(WynKl2[[#This Row],[Tr5]]="","",IFERROR(WynKl2[[#This Row],[Tr5]]*3600*(WynKl2[[#This Row],[Vi]]/(SUMIFS(WynKl2[Vi],WynKl2[Tr5],"&gt;00:00:00")/COUNTA(WynKl2[Tr5])))/3600,""))</f>
        <v/>
      </c>
      <c r="V13" s="25" t="str">
        <f>IFERROR(_xlfn.RANK.EQ(WynKl2[[#This Row],[Tsk5]],WynKl2[Tsk5],1),"")</f>
        <v/>
      </c>
      <c r="W13" s="24"/>
      <c r="X13" s="24" t="str">
        <f>IF(WynKl2[[#This Row],[Tr6]]="","",IFERROR(WynKl2[[#This Row],[Tr6]]*3600*(WynKl2[[#This Row],[Vi]]/(SUMIFS(WynKl2[Vi],WynKl2[Tr6],"&gt;00:00:00")/COUNTA(WynKl2[Tr6])))/3600,""))</f>
        <v/>
      </c>
      <c r="Y13" s="25" t="str">
        <f>IFERROR(_xlfn.RANK.EQ(WynKl2[[#This Row],[Tsk6]],WynKl2[Tsk6],1),"")</f>
        <v/>
      </c>
      <c r="Z13" s="24"/>
      <c r="AA13" s="24" t="str">
        <f>IF(WynKl2[[#This Row],[Tr7]]="","",IFERROR(WynKl2[[#This Row],[Tr7]]*3600*(WynKl2[[#This Row],[Vi]]/(SUMIFS(WynKl2[Vi],WynKl2[Tr7],"&gt;00:00:00")/COUNTA(WynKl2[Tr7])))/3600,""))</f>
        <v/>
      </c>
      <c r="AB13" s="25" t="str">
        <f>IFERROR(_xlfn.RANK.EQ(WynKl2[[#This Row],[Tsk7]],WynKl2[Tsk7],1),"")</f>
        <v/>
      </c>
      <c r="AC13" s="24"/>
      <c r="AD13" s="24" t="str">
        <f>IF(WynKl2[[#This Row],[Tr8]]="","",IFERROR(WynKl2[[#This Row],[Tr8]]*3600*(WynKl2[[#This Row],[Vi]]/(SUMIFS(WynKl2[Vi],WynKl2[Tr8],"&gt;00:00:00")/COUNTA(WynKl2[Tr8])))/3600,""))</f>
        <v/>
      </c>
      <c r="AE13" s="25" t="str">
        <f>IFERROR(_xlfn.RANK.EQ(WynKl2[[#This Row],[Tsk8]],WynKl2[Tsk8],1),"")</f>
        <v/>
      </c>
      <c r="AF13" s="24"/>
      <c r="AG13" s="24" t="str">
        <f>IF(WynKl2[[#This Row],[Tr9]]="","",IFERROR(WynKl2[[#This Row],[Tr9]]*3600*(WynKl2[[#This Row],[Vi]]/(SUMIFS(WynKl2[Vi],WynKl2[Tr9],"&gt;00:00:00")/COUNTA(WynKl2[Tr9])))/3600,""))</f>
        <v/>
      </c>
      <c r="AH13" s="25" t="str">
        <f>IFERROR(_xlfn.RANK.EQ(WynKl2[[#This Row],[Tsk9]],WynKl2[Tsk9],1),"")</f>
        <v/>
      </c>
      <c r="AI13" s="25" t="str">
        <f t="shared" si="1"/>
        <v/>
      </c>
      <c r="AJ13" s="21"/>
      <c r="AK13" s="25">
        <f ca="1">IFERROR(IF(lista_startowa!$B13=0,"",lista_startowa!$B13),"")</f>
        <v>7</v>
      </c>
    </row>
    <row r="14" spans="2:37" x14ac:dyDescent="0.25">
      <c r="B14" s="21">
        <f t="shared" ca="1" si="0"/>
        <v>8</v>
      </c>
      <c r="C14" s="22" t="str">
        <f>IFERROR(IF(lista_startowa!$C49=0,"",lista_startowa!$C49),"")</f>
        <v/>
      </c>
      <c r="D14" s="22" t="str">
        <f>IFERROR(IF(lista_startowa!$D49=0,"",lista_startowa!$D49),"")</f>
        <v/>
      </c>
      <c r="E14" s="23" t="str">
        <f>IFERROR(IF(lista_startowa!$E49=0,"",lista_startowa!$E49),"")</f>
        <v/>
      </c>
      <c r="F14" s="22" t="str">
        <f>IFERROR(IF(lista_startowa!$F49=0,"",lista_startowa!$F49),"")</f>
        <v/>
      </c>
      <c r="G14" s="22" t="str">
        <f>IFERROR(IF(lista_startowa!$G49=0,"",lista_startowa!$G49),"")</f>
        <v/>
      </c>
      <c r="H14" s="24"/>
      <c r="I14" s="24" t="str">
        <f>IF(WynKl2[[#This Row],[Tr1]]="","",IFERROR(WynKl2[[#This Row],[Tr1]]*3600*(WynKl2[[#This Row],[Vi]]/(SUMIFS(WynKl2[Vi],WynKl2[Tr1],"&gt;00:00:00")/COUNTA(WynKl2[Tr1])))/3600,""))</f>
        <v/>
      </c>
      <c r="J14" s="25" t="str">
        <f>IFERROR(_xlfn.RANK.EQ(WynKl2[[#This Row],[Tsk1]],WynKl2[Tsk1],1),"")</f>
        <v/>
      </c>
      <c r="K14" s="24"/>
      <c r="L14" s="24" t="str">
        <f>IF(WynKl2[[#This Row],[Tr2]]="","",IFERROR(WynKl2[[#This Row],[Tr2]]*3600*(WynKl2[[#This Row],[Vi]]/(SUMIFS(WynKl2[Vi],WynKl2[Tr2],"&gt;00:00:00")/COUNTA(WynKl2[Tr2])))/3600,""))</f>
        <v/>
      </c>
      <c r="M14" s="25" t="str">
        <f>IFERROR(_xlfn.RANK.EQ(WynKl2[[#This Row],[Tsk2]],WynKl2[Tsk2],1),"")</f>
        <v/>
      </c>
      <c r="N14" s="24"/>
      <c r="O14" s="24" t="str">
        <f>IF(WynKl2[[#This Row],[Tr3]]="","",IFERROR(WynKl2[[#This Row],[Tr3]]*3600*(WynKl2[[#This Row],[Vi]]/(SUMIFS(WynKl2[Vi],WynKl2[Tr3],"&gt;00:00:00")/COUNTA(WynKl2[Tr3])))/3600,""))</f>
        <v/>
      </c>
      <c r="P14" s="25" t="str">
        <f>IFERROR(_xlfn.RANK.EQ(WynKl2[[#This Row],[Tsk3]],WynKl2[Tsk3],1),"")</f>
        <v/>
      </c>
      <c r="Q14" s="24"/>
      <c r="R14" s="24" t="str">
        <f>IF(WynKl2[[#This Row],[Tr4]]="","",IFERROR(WynKl2[[#This Row],[Tr4]]*3600*(WynKl2[[#This Row],[Vi]]/(SUMIFS(WynKl2[Vi],WynKl2[Tr4],"&gt;00:00:00")/COUNTA(WynKl2[Tr4])))/3600,""))</f>
        <v/>
      </c>
      <c r="S14" s="25" t="str">
        <f>IFERROR(_xlfn.RANK.EQ(WynKl2[[#This Row],[Tsk4]],WynKl2[Tsk4],1),"")</f>
        <v/>
      </c>
      <c r="T14" s="24"/>
      <c r="U14" s="24" t="str">
        <f>IF(WynKl2[[#This Row],[Tr5]]="","",IFERROR(WynKl2[[#This Row],[Tr5]]*3600*(WynKl2[[#This Row],[Vi]]/(SUMIFS(WynKl2[Vi],WynKl2[Tr5],"&gt;00:00:00")/COUNTA(WynKl2[Tr5])))/3600,""))</f>
        <v/>
      </c>
      <c r="V14" s="25" t="str">
        <f>IFERROR(_xlfn.RANK.EQ(WynKl2[[#This Row],[Tsk5]],WynKl2[Tsk5],1),"")</f>
        <v/>
      </c>
      <c r="W14" s="24"/>
      <c r="X14" s="24" t="str">
        <f>IF(WynKl2[[#This Row],[Tr6]]="","",IFERROR(WynKl2[[#This Row],[Tr6]]*3600*(WynKl2[[#This Row],[Vi]]/(SUMIFS(WynKl2[Vi],WynKl2[Tr6],"&gt;00:00:00")/COUNTA(WynKl2[Tr6])))/3600,""))</f>
        <v/>
      </c>
      <c r="Y14" s="25" t="str">
        <f>IFERROR(_xlfn.RANK.EQ(WynKl2[[#This Row],[Tsk6]],WynKl2[Tsk6],1),"")</f>
        <v/>
      </c>
      <c r="Z14" s="24"/>
      <c r="AA14" s="24" t="str">
        <f>IF(WynKl2[[#This Row],[Tr7]]="","",IFERROR(WynKl2[[#This Row],[Tr7]]*3600*(WynKl2[[#This Row],[Vi]]/(SUMIFS(WynKl2[Vi],WynKl2[Tr7],"&gt;00:00:00")/COUNTA(WynKl2[Tr7])))/3600,""))</f>
        <v/>
      </c>
      <c r="AB14" s="25" t="str">
        <f>IFERROR(_xlfn.RANK.EQ(WynKl2[[#This Row],[Tsk7]],WynKl2[Tsk7],1),"")</f>
        <v/>
      </c>
      <c r="AC14" s="24"/>
      <c r="AD14" s="24" t="str">
        <f>IF(WynKl2[[#This Row],[Tr8]]="","",IFERROR(WynKl2[[#This Row],[Tr8]]*3600*(WynKl2[[#This Row],[Vi]]/(SUMIFS(WynKl2[Vi],WynKl2[Tr8],"&gt;00:00:00")/COUNTA(WynKl2[Tr8])))/3600,""))</f>
        <v/>
      </c>
      <c r="AE14" s="25" t="str">
        <f>IFERROR(_xlfn.RANK.EQ(WynKl2[[#This Row],[Tsk8]],WynKl2[Tsk8],1),"")</f>
        <v/>
      </c>
      <c r="AF14" s="24"/>
      <c r="AG14" s="24" t="str">
        <f>IF(WynKl2[[#This Row],[Tr9]]="","",IFERROR(WynKl2[[#This Row],[Tr9]]*3600*(WynKl2[[#This Row],[Vi]]/(SUMIFS(WynKl2[Vi],WynKl2[Tr9],"&gt;00:00:00")/COUNTA(WynKl2[Tr9])))/3600,""))</f>
        <v/>
      </c>
      <c r="AH14" s="25" t="str">
        <f>IFERROR(_xlfn.RANK.EQ(WynKl2[[#This Row],[Tsk9]],WynKl2[Tsk9],1),"")</f>
        <v/>
      </c>
      <c r="AI14" s="25" t="str">
        <f t="shared" si="1"/>
        <v/>
      </c>
      <c r="AJ14" s="21"/>
      <c r="AK14" s="25">
        <f ca="1">IFERROR(IF(lista_startowa!$B14=0,"",lista_startowa!$B14),"")</f>
        <v>8</v>
      </c>
    </row>
    <row r="15" spans="2:37" x14ac:dyDescent="0.25">
      <c r="B15" s="21">
        <f t="shared" ca="1" si="0"/>
        <v>9</v>
      </c>
      <c r="C15" s="22" t="str">
        <f>IFERROR(IF(lista_startowa!$C50=0,"",lista_startowa!$C50),"")</f>
        <v/>
      </c>
      <c r="D15" s="22" t="str">
        <f>IFERROR(IF(lista_startowa!$D50=0,"",lista_startowa!$D50),"")</f>
        <v/>
      </c>
      <c r="E15" s="23" t="str">
        <f>IFERROR(IF(lista_startowa!$E50=0,"",lista_startowa!$E50),"")</f>
        <v/>
      </c>
      <c r="F15" s="22" t="str">
        <f>IFERROR(IF(lista_startowa!$F50=0,"",lista_startowa!$F50),"")</f>
        <v/>
      </c>
      <c r="G15" s="22" t="str">
        <f>IFERROR(IF(lista_startowa!$G50=0,"",lista_startowa!$G50),"")</f>
        <v/>
      </c>
      <c r="H15" s="24"/>
      <c r="I15" s="24" t="str">
        <f>IF(WynKl2[[#This Row],[Tr1]]="","",IFERROR(WynKl2[[#This Row],[Tr1]]*3600*(WynKl2[[#This Row],[Vi]]/(SUMIFS(WynKl2[Vi],WynKl2[Tr1],"&gt;00:00:00")/COUNTA(WynKl2[Tr1])))/3600,""))</f>
        <v/>
      </c>
      <c r="J15" s="25" t="str">
        <f>IFERROR(_xlfn.RANK.EQ(WynKl2[[#This Row],[Tsk1]],WynKl2[Tsk1],1),"")</f>
        <v/>
      </c>
      <c r="K15" s="24"/>
      <c r="L15" s="24" t="str">
        <f>IF(WynKl2[[#This Row],[Tr2]]="","",IFERROR(WynKl2[[#This Row],[Tr2]]*3600*(WynKl2[[#This Row],[Vi]]/(SUMIFS(WynKl2[Vi],WynKl2[Tr2],"&gt;00:00:00")/COUNTA(WynKl2[Tr2])))/3600,""))</f>
        <v/>
      </c>
      <c r="M15" s="25" t="str">
        <f>IFERROR(_xlfn.RANK.EQ(WynKl2[[#This Row],[Tsk2]],WynKl2[Tsk2],1),"")</f>
        <v/>
      </c>
      <c r="N15" s="24"/>
      <c r="O15" s="24" t="str">
        <f>IF(WynKl2[[#This Row],[Tr3]]="","",IFERROR(WynKl2[[#This Row],[Tr3]]*3600*(WynKl2[[#This Row],[Vi]]/(SUMIFS(WynKl2[Vi],WynKl2[Tr3],"&gt;00:00:00")/COUNTA(WynKl2[Tr3])))/3600,""))</f>
        <v/>
      </c>
      <c r="P15" s="25" t="str">
        <f>IFERROR(_xlfn.RANK.EQ(WynKl2[[#This Row],[Tsk3]],WynKl2[Tsk3],1),"")</f>
        <v/>
      </c>
      <c r="Q15" s="24"/>
      <c r="R15" s="24" t="str">
        <f>IF(WynKl2[[#This Row],[Tr4]]="","",IFERROR(WynKl2[[#This Row],[Tr4]]*3600*(WynKl2[[#This Row],[Vi]]/(SUMIFS(WynKl2[Vi],WynKl2[Tr4],"&gt;00:00:00")/COUNTA(WynKl2[Tr4])))/3600,""))</f>
        <v/>
      </c>
      <c r="S15" s="25" t="str">
        <f>IFERROR(_xlfn.RANK.EQ(WynKl2[[#This Row],[Tsk4]],WynKl2[Tsk4],1),"")</f>
        <v/>
      </c>
      <c r="T15" s="24"/>
      <c r="U15" s="24" t="str">
        <f>IF(WynKl2[[#This Row],[Tr5]]="","",IFERROR(WynKl2[[#This Row],[Tr5]]*3600*(WynKl2[[#This Row],[Vi]]/(SUMIFS(WynKl2[Vi],WynKl2[Tr5],"&gt;00:00:00")/COUNTA(WynKl2[Tr5])))/3600,""))</f>
        <v/>
      </c>
      <c r="V15" s="25" t="str">
        <f>IFERROR(_xlfn.RANK.EQ(WynKl2[[#This Row],[Tsk5]],WynKl2[Tsk5],1),"")</f>
        <v/>
      </c>
      <c r="W15" s="24"/>
      <c r="X15" s="24" t="str">
        <f>IF(WynKl2[[#This Row],[Tr6]]="","",IFERROR(WynKl2[[#This Row],[Tr6]]*3600*(WynKl2[[#This Row],[Vi]]/(SUMIFS(WynKl2[Vi],WynKl2[Tr6],"&gt;00:00:00")/COUNTA(WynKl2[Tr6])))/3600,""))</f>
        <v/>
      </c>
      <c r="Y15" s="25" t="str">
        <f>IFERROR(_xlfn.RANK.EQ(WynKl2[[#This Row],[Tsk6]],WynKl2[Tsk6],1),"")</f>
        <v/>
      </c>
      <c r="Z15" s="24"/>
      <c r="AA15" s="24" t="str">
        <f>IF(WynKl2[[#This Row],[Tr7]]="","",IFERROR(WynKl2[[#This Row],[Tr7]]*3600*(WynKl2[[#This Row],[Vi]]/(SUMIFS(WynKl2[Vi],WynKl2[Tr7],"&gt;00:00:00")/COUNTA(WynKl2[Tr7])))/3600,""))</f>
        <v/>
      </c>
      <c r="AB15" s="25" t="str">
        <f>IFERROR(_xlfn.RANK.EQ(WynKl2[[#This Row],[Tsk7]],WynKl2[Tsk7],1),"")</f>
        <v/>
      </c>
      <c r="AC15" s="24"/>
      <c r="AD15" s="24" t="str">
        <f>IF(WynKl2[[#This Row],[Tr8]]="","",IFERROR(WynKl2[[#This Row],[Tr8]]*3600*(WynKl2[[#This Row],[Vi]]/(SUMIFS(WynKl2[Vi],WynKl2[Tr8],"&gt;00:00:00")/COUNTA(WynKl2[Tr8])))/3600,""))</f>
        <v/>
      </c>
      <c r="AE15" s="25" t="str">
        <f>IFERROR(_xlfn.RANK.EQ(WynKl2[[#This Row],[Tsk8]],WynKl2[Tsk8],1),"")</f>
        <v/>
      </c>
      <c r="AF15" s="24"/>
      <c r="AG15" s="24" t="str">
        <f>IF(WynKl2[[#This Row],[Tr9]]="","",IFERROR(WynKl2[[#This Row],[Tr9]]*3600*(WynKl2[[#This Row],[Vi]]/(SUMIFS(WynKl2[Vi],WynKl2[Tr9],"&gt;00:00:00")/COUNTA(WynKl2[Tr9])))/3600,""))</f>
        <v/>
      </c>
      <c r="AH15" s="25" t="str">
        <f>IFERROR(_xlfn.RANK.EQ(WynKl2[[#This Row],[Tsk9]],WynKl2[Tsk9],1),"")</f>
        <v/>
      </c>
      <c r="AI15" s="25" t="str">
        <f t="shared" si="1"/>
        <v/>
      </c>
      <c r="AJ15" s="21"/>
      <c r="AK15" s="25">
        <f ca="1">IFERROR(IF(lista_startowa!$B15=0,"",lista_startowa!$B15),"")</f>
        <v>9</v>
      </c>
    </row>
    <row r="16" spans="2:37" x14ac:dyDescent="0.25">
      <c r="B16" s="21">
        <f t="shared" ca="1" si="0"/>
        <v>10</v>
      </c>
      <c r="C16" s="22" t="str">
        <f>IFERROR(IF(lista_startowa!$C51=0,"",lista_startowa!$C51),"")</f>
        <v/>
      </c>
      <c r="D16" s="22" t="str">
        <f>IFERROR(IF(lista_startowa!$D51=0,"",lista_startowa!$D51),"")</f>
        <v/>
      </c>
      <c r="E16" s="23" t="str">
        <f>IFERROR(IF(lista_startowa!$E51=0,"",lista_startowa!$E51),"")</f>
        <v/>
      </c>
      <c r="F16" s="22" t="str">
        <f>IFERROR(IF(lista_startowa!$F51=0,"",lista_startowa!$F51),"")</f>
        <v/>
      </c>
      <c r="G16" s="22" t="str">
        <f>IFERROR(IF(lista_startowa!$G51=0,"",lista_startowa!$G51),"")</f>
        <v/>
      </c>
      <c r="H16" s="24"/>
      <c r="I16" s="24" t="str">
        <f>IF(WynKl2[[#This Row],[Tr1]]="","",IFERROR(WynKl2[[#This Row],[Tr1]]*3600*(WynKl2[[#This Row],[Vi]]/(SUMIFS(WynKl2[Vi],WynKl2[Tr1],"&gt;00:00:00")/COUNTA(WynKl2[Tr1])))/3600,""))</f>
        <v/>
      </c>
      <c r="J16" s="25" t="str">
        <f>IFERROR(_xlfn.RANK.EQ(WynKl2[[#This Row],[Tsk1]],WynKl2[Tsk1],1),"")</f>
        <v/>
      </c>
      <c r="K16" s="24"/>
      <c r="L16" s="24" t="str">
        <f>IF(WynKl2[[#This Row],[Tr2]]="","",IFERROR(WynKl2[[#This Row],[Tr2]]*3600*(WynKl2[[#This Row],[Vi]]/(SUMIFS(WynKl2[Vi],WynKl2[Tr2],"&gt;00:00:00")/COUNTA(WynKl2[Tr2])))/3600,""))</f>
        <v/>
      </c>
      <c r="M16" s="25" t="str">
        <f>IFERROR(_xlfn.RANK.EQ(WynKl2[[#This Row],[Tsk2]],WynKl2[Tsk2],1),"")</f>
        <v/>
      </c>
      <c r="N16" s="24"/>
      <c r="O16" s="24" t="str">
        <f>IF(WynKl2[[#This Row],[Tr3]]="","",IFERROR(WynKl2[[#This Row],[Tr3]]*3600*(WynKl2[[#This Row],[Vi]]/(SUMIFS(WynKl2[Vi],WynKl2[Tr3],"&gt;00:00:00")/COUNTA(WynKl2[Tr3])))/3600,""))</f>
        <v/>
      </c>
      <c r="P16" s="25" t="str">
        <f>IFERROR(_xlfn.RANK.EQ(WynKl2[[#This Row],[Tsk3]],WynKl2[Tsk3],1),"")</f>
        <v/>
      </c>
      <c r="Q16" s="24"/>
      <c r="R16" s="24" t="str">
        <f>IF(WynKl2[[#This Row],[Tr4]]="","",IFERROR(WynKl2[[#This Row],[Tr4]]*3600*(WynKl2[[#This Row],[Vi]]/(SUMIFS(WynKl2[Vi],WynKl2[Tr4],"&gt;00:00:00")/COUNTA(WynKl2[Tr4])))/3600,""))</f>
        <v/>
      </c>
      <c r="S16" s="25" t="str">
        <f>IFERROR(_xlfn.RANK.EQ(WynKl2[[#This Row],[Tsk4]],WynKl2[Tsk4],1),"")</f>
        <v/>
      </c>
      <c r="T16" s="24"/>
      <c r="U16" s="24" t="str">
        <f>IF(WynKl2[[#This Row],[Tr5]]="","",IFERROR(WynKl2[[#This Row],[Tr5]]*3600*(WynKl2[[#This Row],[Vi]]/(SUMIFS(WynKl2[Vi],WynKl2[Tr5],"&gt;00:00:00")/COUNTA(WynKl2[Tr5])))/3600,""))</f>
        <v/>
      </c>
      <c r="V16" s="25" t="str">
        <f>IFERROR(_xlfn.RANK.EQ(WynKl2[[#This Row],[Tsk5]],WynKl2[Tsk5],1),"")</f>
        <v/>
      </c>
      <c r="W16" s="24"/>
      <c r="X16" s="24" t="str">
        <f>IF(WynKl2[[#This Row],[Tr6]]="","",IFERROR(WynKl2[[#This Row],[Tr6]]*3600*(WynKl2[[#This Row],[Vi]]/(SUMIFS(WynKl2[Vi],WynKl2[Tr6],"&gt;00:00:00")/COUNTA(WynKl2[Tr6])))/3600,""))</f>
        <v/>
      </c>
      <c r="Y16" s="25" t="str">
        <f>IFERROR(_xlfn.RANK.EQ(WynKl2[[#This Row],[Tsk6]],WynKl2[Tsk6],1),"")</f>
        <v/>
      </c>
      <c r="Z16" s="24"/>
      <c r="AA16" s="24" t="str">
        <f>IF(WynKl2[[#This Row],[Tr7]]="","",IFERROR(WynKl2[[#This Row],[Tr7]]*3600*(WynKl2[[#This Row],[Vi]]/(SUMIFS(WynKl2[Vi],WynKl2[Tr7],"&gt;00:00:00")/COUNTA(WynKl2[Tr7])))/3600,""))</f>
        <v/>
      </c>
      <c r="AB16" s="25" t="str">
        <f>IFERROR(_xlfn.RANK.EQ(WynKl2[[#This Row],[Tsk7]],WynKl2[Tsk7],1),"")</f>
        <v/>
      </c>
      <c r="AC16" s="24"/>
      <c r="AD16" s="24" t="str">
        <f>IF(WynKl2[[#This Row],[Tr8]]="","",IFERROR(WynKl2[[#This Row],[Tr8]]*3600*(WynKl2[[#This Row],[Vi]]/(SUMIFS(WynKl2[Vi],WynKl2[Tr8],"&gt;00:00:00")/COUNTA(WynKl2[Tr8])))/3600,""))</f>
        <v/>
      </c>
      <c r="AE16" s="25" t="str">
        <f>IFERROR(_xlfn.RANK.EQ(WynKl2[[#This Row],[Tsk8]],WynKl2[Tsk8],1),"")</f>
        <v/>
      </c>
      <c r="AF16" s="24"/>
      <c r="AG16" s="24" t="str">
        <f>IF(WynKl2[[#This Row],[Tr9]]="","",IFERROR(WynKl2[[#This Row],[Tr9]]*3600*(WynKl2[[#This Row],[Vi]]/(SUMIFS(WynKl2[Vi],WynKl2[Tr9],"&gt;00:00:00")/COUNTA(WynKl2[Tr9])))/3600,""))</f>
        <v/>
      </c>
      <c r="AH16" s="25" t="str">
        <f>IFERROR(_xlfn.RANK.EQ(WynKl2[[#This Row],[Tsk9]],WynKl2[Tsk9],1),"")</f>
        <v/>
      </c>
      <c r="AI16" s="25" t="str">
        <f t="shared" si="1"/>
        <v/>
      </c>
      <c r="AJ16" s="21"/>
      <c r="AK16" s="25">
        <f ca="1">IFERROR(IF(lista_startowa!$B16=0,"",lista_startowa!$B16),"")</f>
        <v>10</v>
      </c>
    </row>
    <row r="17" spans="2:37" x14ac:dyDescent="0.25">
      <c r="B17" s="21">
        <f t="shared" ca="1" si="0"/>
        <v>11</v>
      </c>
      <c r="C17" s="22" t="str">
        <f>IFERROR(IF(lista_startowa!$C52=0,"",lista_startowa!$C52),"")</f>
        <v/>
      </c>
      <c r="D17" s="22" t="str">
        <f>IFERROR(IF(lista_startowa!$D52=0,"",lista_startowa!$D52),"")</f>
        <v/>
      </c>
      <c r="E17" s="23" t="str">
        <f>IFERROR(IF(lista_startowa!$E52=0,"",lista_startowa!$E52),"")</f>
        <v/>
      </c>
      <c r="F17" s="22" t="str">
        <f>IFERROR(IF(lista_startowa!$F52=0,"",lista_startowa!$F52),"")</f>
        <v/>
      </c>
      <c r="G17" s="22" t="str">
        <f>IFERROR(IF(lista_startowa!$G52=0,"",lista_startowa!$G52),"")</f>
        <v/>
      </c>
      <c r="H17" s="24"/>
      <c r="I17" s="24" t="str">
        <f>IF(WynKl2[[#This Row],[Tr1]]="","",IFERROR(WynKl2[[#This Row],[Tr1]]*3600*(WynKl2[[#This Row],[Vi]]/(SUMIFS(WynKl2[Vi],WynKl2[Tr1],"&gt;00:00:00")/COUNTA(WynKl2[Tr1])))/3600,""))</f>
        <v/>
      </c>
      <c r="J17" s="25" t="str">
        <f>IFERROR(_xlfn.RANK.EQ(WynKl2[[#This Row],[Tsk1]],WynKl2[Tsk1],1),"")</f>
        <v/>
      </c>
      <c r="K17" s="24"/>
      <c r="L17" s="24" t="str">
        <f>IF(WynKl2[[#This Row],[Tr2]]="","",IFERROR(WynKl2[[#This Row],[Tr2]]*3600*(WynKl2[[#This Row],[Vi]]/(SUMIFS(WynKl2[Vi],WynKl2[Tr2],"&gt;00:00:00")/COUNTA(WynKl2[Tr2])))/3600,""))</f>
        <v/>
      </c>
      <c r="M17" s="25" t="str">
        <f>IFERROR(_xlfn.RANK.EQ(WynKl2[[#This Row],[Tsk2]],WynKl2[Tsk2],1),"")</f>
        <v/>
      </c>
      <c r="N17" s="24"/>
      <c r="O17" s="24" t="str">
        <f>IF(WynKl2[[#This Row],[Tr3]]="","",IFERROR(WynKl2[[#This Row],[Tr3]]*3600*(WynKl2[[#This Row],[Vi]]/(SUMIFS(WynKl2[Vi],WynKl2[Tr3],"&gt;00:00:00")/COUNTA(WynKl2[Tr3])))/3600,""))</f>
        <v/>
      </c>
      <c r="P17" s="25" t="str">
        <f>IFERROR(_xlfn.RANK.EQ(WynKl2[[#This Row],[Tsk3]],WynKl2[Tsk3],1),"")</f>
        <v/>
      </c>
      <c r="Q17" s="24"/>
      <c r="R17" s="24" t="str">
        <f>IF(WynKl2[[#This Row],[Tr4]]="","",IFERROR(WynKl2[[#This Row],[Tr4]]*3600*(WynKl2[[#This Row],[Vi]]/(SUMIFS(WynKl2[Vi],WynKl2[Tr4],"&gt;00:00:00")/COUNTA(WynKl2[Tr4])))/3600,""))</f>
        <v/>
      </c>
      <c r="S17" s="25" t="str">
        <f>IFERROR(_xlfn.RANK.EQ(WynKl2[[#This Row],[Tsk4]],WynKl2[Tsk4],1),"")</f>
        <v/>
      </c>
      <c r="T17" s="24"/>
      <c r="U17" s="24" t="str">
        <f>IF(WynKl2[[#This Row],[Tr5]]="","",IFERROR(WynKl2[[#This Row],[Tr5]]*3600*(WynKl2[[#This Row],[Vi]]/(SUMIFS(WynKl2[Vi],WynKl2[Tr5],"&gt;00:00:00")/COUNTA(WynKl2[Tr5])))/3600,""))</f>
        <v/>
      </c>
      <c r="V17" s="25" t="str">
        <f>IFERROR(_xlfn.RANK.EQ(WynKl2[[#This Row],[Tsk5]],WynKl2[Tsk5],1),"")</f>
        <v/>
      </c>
      <c r="W17" s="24"/>
      <c r="X17" s="24" t="str">
        <f>IF(WynKl2[[#This Row],[Tr6]]="","",IFERROR(WynKl2[[#This Row],[Tr6]]*3600*(WynKl2[[#This Row],[Vi]]/(SUMIFS(WynKl2[Vi],WynKl2[Tr6],"&gt;00:00:00")/COUNTA(WynKl2[Tr6])))/3600,""))</f>
        <v/>
      </c>
      <c r="Y17" s="25" t="str">
        <f>IFERROR(_xlfn.RANK.EQ(WynKl2[[#This Row],[Tsk6]],WynKl2[Tsk6],1),"")</f>
        <v/>
      </c>
      <c r="Z17" s="24"/>
      <c r="AA17" s="24" t="str">
        <f>IF(WynKl2[[#This Row],[Tr7]]="","",IFERROR(WynKl2[[#This Row],[Tr7]]*3600*(WynKl2[[#This Row],[Vi]]/(SUMIFS(WynKl2[Vi],WynKl2[Tr7],"&gt;00:00:00")/COUNTA(WynKl2[Tr7])))/3600,""))</f>
        <v/>
      </c>
      <c r="AB17" s="25" t="str">
        <f>IFERROR(_xlfn.RANK.EQ(WynKl2[[#This Row],[Tsk7]],WynKl2[Tsk7],1),"")</f>
        <v/>
      </c>
      <c r="AC17" s="24"/>
      <c r="AD17" s="24" t="str">
        <f>IF(WynKl2[[#This Row],[Tr8]]="","",IFERROR(WynKl2[[#This Row],[Tr8]]*3600*(WynKl2[[#This Row],[Vi]]/(SUMIFS(WynKl2[Vi],WynKl2[Tr8],"&gt;00:00:00")/COUNTA(WynKl2[Tr8])))/3600,""))</f>
        <v/>
      </c>
      <c r="AE17" s="25" t="str">
        <f>IFERROR(_xlfn.RANK.EQ(WynKl2[[#This Row],[Tsk8]],WynKl2[Tsk8],1),"")</f>
        <v/>
      </c>
      <c r="AF17" s="24"/>
      <c r="AG17" s="24" t="str">
        <f>IF(WynKl2[[#This Row],[Tr9]]="","",IFERROR(WynKl2[[#This Row],[Tr9]]*3600*(WynKl2[[#This Row],[Vi]]/(SUMIFS(WynKl2[Vi],WynKl2[Tr9],"&gt;00:00:00")/COUNTA(WynKl2[Tr9])))/3600,""))</f>
        <v/>
      </c>
      <c r="AH17" s="25" t="str">
        <f>IFERROR(_xlfn.RANK.EQ(WynKl2[[#This Row],[Tsk9]],WynKl2[Tsk9],1),"")</f>
        <v/>
      </c>
      <c r="AI17" s="25" t="str">
        <f t="shared" si="1"/>
        <v/>
      </c>
      <c r="AJ17" s="21"/>
      <c r="AK17" s="25">
        <f ca="1">IFERROR(IF(lista_startowa!$B17=0,"",lista_startowa!$B17),"")</f>
        <v>11</v>
      </c>
    </row>
    <row r="18" spans="2:37" x14ac:dyDescent="0.25">
      <c r="B18" s="21">
        <f t="shared" ca="1" si="0"/>
        <v>12</v>
      </c>
      <c r="C18" s="22" t="str">
        <f>IFERROR(IF(lista_startowa!$C53=0,"",lista_startowa!$C53),"")</f>
        <v/>
      </c>
      <c r="D18" s="22" t="str">
        <f>IFERROR(IF(lista_startowa!$D53=0,"",lista_startowa!$D53),"")</f>
        <v/>
      </c>
      <c r="E18" s="23" t="str">
        <f>IFERROR(IF(lista_startowa!$E53=0,"",lista_startowa!$E53),"")</f>
        <v/>
      </c>
      <c r="F18" s="22" t="str">
        <f>IFERROR(IF(lista_startowa!$F53=0,"",lista_startowa!$F53),"")</f>
        <v/>
      </c>
      <c r="G18" s="22" t="str">
        <f>IFERROR(IF(lista_startowa!$G53=0,"",lista_startowa!$G53),"")</f>
        <v/>
      </c>
      <c r="H18" s="24"/>
      <c r="I18" s="24" t="str">
        <f>IF(WynKl2[[#This Row],[Tr1]]="","",IFERROR(WynKl2[[#This Row],[Tr1]]*3600*(WynKl2[[#This Row],[Vi]]/(SUMIFS(WynKl2[Vi],WynKl2[Tr1],"&gt;00:00:00")/COUNTA(WynKl2[Tr1])))/3600,""))</f>
        <v/>
      </c>
      <c r="J18" s="25" t="str">
        <f>IFERROR(_xlfn.RANK.EQ(WynKl2[[#This Row],[Tsk1]],WynKl2[Tsk1],1),"")</f>
        <v/>
      </c>
      <c r="K18" s="24"/>
      <c r="L18" s="24" t="str">
        <f>IF(WynKl2[[#This Row],[Tr2]]="","",IFERROR(WynKl2[[#This Row],[Tr2]]*3600*(WynKl2[[#This Row],[Vi]]/(SUMIFS(WynKl2[Vi],WynKl2[Tr2],"&gt;00:00:00")/COUNTA(WynKl2[Tr2])))/3600,""))</f>
        <v/>
      </c>
      <c r="M18" s="25" t="str">
        <f>IFERROR(_xlfn.RANK.EQ(WynKl2[[#This Row],[Tsk2]],WynKl2[Tsk2],1),"")</f>
        <v/>
      </c>
      <c r="N18" s="24"/>
      <c r="O18" s="24" t="str">
        <f>IF(WynKl2[[#This Row],[Tr3]]="","",IFERROR(WynKl2[[#This Row],[Tr3]]*3600*(WynKl2[[#This Row],[Vi]]/(SUMIFS(WynKl2[Vi],WynKl2[Tr3],"&gt;00:00:00")/COUNTA(WynKl2[Tr3])))/3600,""))</f>
        <v/>
      </c>
      <c r="P18" s="25" t="str">
        <f>IFERROR(_xlfn.RANK.EQ(WynKl2[[#This Row],[Tsk3]],WynKl2[Tsk3],1),"")</f>
        <v/>
      </c>
      <c r="Q18" s="24"/>
      <c r="R18" s="24" t="str">
        <f>IF(WynKl2[[#This Row],[Tr4]]="","",IFERROR(WynKl2[[#This Row],[Tr4]]*3600*(WynKl2[[#This Row],[Vi]]/(SUMIFS(WynKl2[Vi],WynKl2[Tr4],"&gt;00:00:00")/COUNTA(WynKl2[Tr4])))/3600,""))</f>
        <v/>
      </c>
      <c r="S18" s="25" t="str">
        <f>IFERROR(_xlfn.RANK.EQ(WynKl2[[#This Row],[Tsk4]],WynKl2[Tsk4],1),"")</f>
        <v/>
      </c>
      <c r="T18" s="24"/>
      <c r="U18" s="24" t="str">
        <f>IF(WynKl2[[#This Row],[Tr5]]="","",IFERROR(WynKl2[[#This Row],[Tr5]]*3600*(WynKl2[[#This Row],[Vi]]/(SUMIFS(WynKl2[Vi],WynKl2[Tr5],"&gt;00:00:00")/COUNTA(WynKl2[Tr5])))/3600,""))</f>
        <v/>
      </c>
      <c r="V18" s="25" t="str">
        <f>IFERROR(_xlfn.RANK.EQ(WynKl2[[#This Row],[Tsk5]],WynKl2[Tsk5],1),"")</f>
        <v/>
      </c>
      <c r="W18" s="24"/>
      <c r="X18" s="24" t="str">
        <f>IF(WynKl2[[#This Row],[Tr6]]="","",IFERROR(WynKl2[[#This Row],[Tr6]]*3600*(WynKl2[[#This Row],[Vi]]/(SUMIFS(WynKl2[Vi],WynKl2[Tr6],"&gt;00:00:00")/COUNTA(WynKl2[Tr6])))/3600,""))</f>
        <v/>
      </c>
      <c r="Y18" s="25" t="str">
        <f>IFERROR(_xlfn.RANK.EQ(WynKl2[[#This Row],[Tsk6]],WynKl2[Tsk6],1),"")</f>
        <v/>
      </c>
      <c r="Z18" s="24"/>
      <c r="AA18" s="24" t="str">
        <f>IF(WynKl2[[#This Row],[Tr7]]="","",IFERROR(WynKl2[[#This Row],[Tr7]]*3600*(WynKl2[[#This Row],[Vi]]/(SUMIFS(WynKl2[Vi],WynKl2[Tr7],"&gt;00:00:00")/COUNTA(WynKl2[Tr7])))/3600,""))</f>
        <v/>
      </c>
      <c r="AB18" s="25" t="str">
        <f>IFERROR(_xlfn.RANK.EQ(WynKl2[[#This Row],[Tsk7]],WynKl2[Tsk7],1),"")</f>
        <v/>
      </c>
      <c r="AC18" s="24"/>
      <c r="AD18" s="24" t="str">
        <f>IF(WynKl2[[#This Row],[Tr8]]="","",IFERROR(WynKl2[[#This Row],[Tr8]]*3600*(WynKl2[[#This Row],[Vi]]/(SUMIFS(WynKl2[Vi],WynKl2[Tr8],"&gt;00:00:00")/COUNTA(WynKl2[Tr8])))/3600,""))</f>
        <v/>
      </c>
      <c r="AE18" s="25" t="str">
        <f>IFERROR(_xlfn.RANK.EQ(WynKl2[[#This Row],[Tsk8]],WynKl2[Tsk8],1),"")</f>
        <v/>
      </c>
      <c r="AF18" s="24"/>
      <c r="AG18" s="24" t="str">
        <f>IF(WynKl2[[#This Row],[Tr9]]="","",IFERROR(WynKl2[[#This Row],[Tr9]]*3600*(WynKl2[[#This Row],[Vi]]/(SUMIFS(WynKl2[Vi],WynKl2[Tr9],"&gt;00:00:00")/COUNTA(WynKl2[Tr9])))/3600,""))</f>
        <v/>
      </c>
      <c r="AH18" s="25" t="str">
        <f>IFERROR(_xlfn.RANK.EQ(WynKl2[[#This Row],[Tsk9]],WynKl2[Tsk9],1),"")</f>
        <v/>
      </c>
      <c r="AI18" s="25" t="str">
        <f t="shared" si="1"/>
        <v/>
      </c>
      <c r="AJ18" s="21"/>
      <c r="AK18" s="25">
        <f ca="1">IFERROR(IF(lista_startowa!$B18=0,"",lista_startowa!$B18),"")</f>
        <v>12</v>
      </c>
    </row>
    <row r="19" spans="2:37" x14ac:dyDescent="0.25">
      <c r="B19" s="21">
        <f t="shared" ca="1" si="0"/>
        <v>13</v>
      </c>
      <c r="C19" s="22" t="str">
        <f>IFERROR(IF(lista_startowa!$C54=0,"",lista_startowa!$C54),"")</f>
        <v/>
      </c>
      <c r="D19" s="22" t="str">
        <f>IFERROR(IF(lista_startowa!$D54=0,"",lista_startowa!$D54),"")</f>
        <v/>
      </c>
      <c r="E19" s="23" t="str">
        <f>IFERROR(IF(lista_startowa!$E54=0,"",lista_startowa!$E54),"")</f>
        <v/>
      </c>
      <c r="F19" s="22" t="str">
        <f>IFERROR(IF(lista_startowa!$F54=0,"",lista_startowa!$F54),"")</f>
        <v/>
      </c>
      <c r="G19" s="22" t="str">
        <f>IFERROR(IF(lista_startowa!$G54=0,"",lista_startowa!$G54),"")</f>
        <v/>
      </c>
      <c r="H19" s="24"/>
      <c r="I19" s="24" t="str">
        <f>IF(WynKl2[[#This Row],[Tr1]]="","",IFERROR(WynKl2[[#This Row],[Tr1]]*3600*(WynKl2[[#This Row],[Vi]]/(SUMIFS(WynKl2[Vi],WynKl2[Tr1],"&gt;00:00:00")/COUNTA(WynKl2[Tr1])))/3600,""))</f>
        <v/>
      </c>
      <c r="J19" s="25" t="str">
        <f>IFERROR(_xlfn.RANK.EQ(WynKl2[[#This Row],[Tsk1]],WynKl2[Tsk1],1),"")</f>
        <v/>
      </c>
      <c r="K19" s="24"/>
      <c r="L19" s="24" t="str">
        <f>IF(WynKl2[[#This Row],[Tr2]]="","",IFERROR(WynKl2[[#This Row],[Tr2]]*3600*(WynKl2[[#This Row],[Vi]]/(SUMIFS(WynKl2[Vi],WynKl2[Tr2],"&gt;00:00:00")/COUNTA(WynKl2[Tr2])))/3600,""))</f>
        <v/>
      </c>
      <c r="M19" s="25" t="str">
        <f>IFERROR(_xlfn.RANK.EQ(WynKl2[[#This Row],[Tsk2]],WynKl2[Tsk2],1),"")</f>
        <v/>
      </c>
      <c r="N19" s="24"/>
      <c r="O19" s="24" t="str">
        <f>IF(WynKl2[[#This Row],[Tr3]]="","",IFERROR(WynKl2[[#This Row],[Tr3]]*3600*(WynKl2[[#This Row],[Vi]]/(SUMIFS(WynKl2[Vi],WynKl2[Tr3],"&gt;00:00:00")/COUNTA(WynKl2[Tr3])))/3600,""))</f>
        <v/>
      </c>
      <c r="P19" s="25" t="str">
        <f>IFERROR(_xlfn.RANK.EQ(WynKl2[[#This Row],[Tsk3]],WynKl2[Tsk3],1),"")</f>
        <v/>
      </c>
      <c r="Q19" s="24"/>
      <c r="R19" s="24" t="str">
        <f>IF(WynKl2[[#This Row],[Tr4]]="","",IFERROR(WynKl2[[#This Row],[Tr4]]*3600*(WynKl2[[#This Row],[Vi]]/(SUMIFS(WynKl2[Vi],WynKl2[Tr4],"&gt;00:00:00")/COUNTA(WynKl2[Tr4])))/3600,""))</f>
        <v/>
      </c>
      <c r="S19" s="25" t="str">
        <f>IFERROR(_xlfn.RANK.EQ(WynKl2[[#This Row],[Tsk4]],WynKl2[Tsk4],1),"")</f>
        <v/>
      </c>
      <c r="T19" s="24"/>
      <c r="U19" s="24" t="str">
        <f>IF(WynKl2[[#This Row],[Tr5]]="","",IFERROR(WynKl2[[#This Row],[Tr5]]*3600*(WynKl2[[#This Row],[Vi]]/(SUMIFS(WynKl2[Vi],WynKl2[Tr5],"&gt;00:00:00")/COUNTA(WynKl2[Tr5])))/3600,""))</f>
        <v/>
      </c>
      <c r="V19" s="25" t="str">
        <f>IFERROR(_xlfn.RANK.EQ(WynKl2[[#This Row],[Tsk5]],WynKl2[Tsk5],1),"")</f>
        <v/>
      </c>
      <c r="W19" s="24"/>
      <c r="X19" s="24" t="str">
        <f>IF(WynKl2[[#This Row],[Tr6]]="","",IFERROR(WynKl2[[#This Row],[Tr6]]*3600*(WynKl2[[#This Row],[Vi]]/(SUMIFS(WynKl2[Vi],WynKl2[Tr6],"&gt;00:00:00")/COUNTA(WynKl2[Tr6])))/3600,""))</f>
        <v/>
      </c>
      <c r="Y19" s="25" t="str">
        <f>IFERROR(_xlfn.RANK.EQ(WynKl2[[#This Row],[Tsk6]],WynKl2[Tsk6],1),"")</f>
        <v/>
      </c>
      <c r="Z19" s="24"/>
      <c r="AA19" s="24" t="str">
        <f>IF(WynKl2[[#This Row],[Tr7]]="","",IFERROR(WynKl2[[#This Row],[Tr7]]*3600*(WynKl2[[#This Row],[Vi]]/(SUMIFS(WynKl2[Vi],WynKl2[Tr7],"&gt;00:00:00")/COUNTA(WynKl2[Tr7])))/3600,""))</f>
        <v/>
      </c>
      <c r="AB19" s="25" t="str">
        <f>IFERROR(_xlfn.RANK.EQ(WynKl2[[#This Row],[Tsk7]],WynKl2[Tsk7],1),"")</f>
        <v/>
      </c>
      <c r="AC19" s="24"/>
      <c r="AD19" s="24" t="str">
        <f>IF(WynKl2[[#This Row],[Tr8]]="","",IFERROR(WynKl2[[#This Row],[Tr8]]*3600*(WynKl2[[#This Row],[Vi]]/(SUMIFS(WynKl2[Vi],WynKl2[Tr8],"&gt;00:00:00")/COUNTA(WynKl2[Tr8])))/3600,""))</f>
        <v/>
      </c>
      <c r="AE19" s="25" t="str">
        <f>IFERROR(_xlfn.RANK.EQ(WynKl2[[#This Row],[Tsk8]],WynKl2[Tsk8],1),"")</f>
        <v/>
      </c>
      <c r="AF19" s="24"/>
      <c r="AG19" s="24" t="str">
        <f>IF(WynKl2[[#This Row],[Tr9]]="","",IFERROR(WynKl2[[#This Row],[Tr9]]*3600*(WynKl2[[#This Row],[Vi]]/(SUMIFS(WynKl2[Vi],WynKl2[Tr9],"&gt;00:00:00")/COUNTA(WynKl2[Tr9])))/3600,""))</f>
        <v/>
      </c>
      <c r="AH19" s="25" t="str">
        <f>IFERROR(_xlfn.RANK.EQ(WynKl2[[#This Row],[Tsk9]],WynKl2[Tsk9],1),"")</f>
        <v/>
      </c>
      <c r="AI19" s="25" t="str">
        <f t="shared" si="1"/>
        <v/>
      </c>
      <c r="AJ19" s="21"/>
      <c r="AK19" s="25">
        <f ca="1">IFERROR(IF(lista_startowa!$B19=0,"",lista_startowa!$B19),"")</f>
        <v>13</v>
      </c>
    </row>
    <row r="20" spans="2:37" x14ac:dyDescent="0.25">
      <c r="B20" s="21">
        <f t="shared" ca="1" si="0"/>
        <v>14</v>
      </c>
      <c r="C20" s="22" t="str">
        <f>IFERROR(IF(lista_startowa!$C55=0,"",lista_startowa!$C55),"")</f>
        <v/>
      </c>
      <c r="D20" s="22" t="str">
        <f>IFERROR(IF(lista_startowa!$D55=0,"",lista_startowa!$D55),"")</f>
        <v/>
      </c>
      <c r="E20" s="23" t="str">
        <f>IFERROR(IF(lista_startowa!$E55=0,"",lista_startowa!$E55),"")</f>
        <v/>
      </c>
      <c r="F20" s="22" t="str">
        <f>IFERROR(IF(lista_startowa!$F55=0,"",lista_startowa!$F55),"")</f>
        <v/>
      </c>
      <c r="G20" s="22" t="str">
        <f>IFERROR(IF(lista_startowa!$G55=0,"",lista_startowa!$G55),"")</f>
        <v/>
      </c>
      <c r="H20" s="24"/>
      <c r="I20" s="24" t="str">
        <f>IF(WynKl2[[#This Row],[Tr1]]="","",IFERROR(WynKl2[[#This Row],[Tr1]]*3600*(WynKl2[[#This Row],[Vi]]/(SUMIFS(WynKl2[Vi],WynKl2[Tr1],"&gt;00:00:00")/COUNTA(WynKl2[Tr1])))/3600,""))</f>
        <v/>
      </c>
      <c r="J20" s="25" t="str">
        <f>IFERROR(_xlfn.RANK.EQ(WynKl2[[#This Row],[Tsk1]],WynKl2[Tsk1],1),"")</f>
        <v/>
      </c>
      <c r="K20" s="24"/>
      <c r="L20" s="24" t="str">
        <f>IF(WynKl2[[#This Row],[Tr2]]="","",IFERROR(WynKl2[[#This Row],[Tr2]]*3600*(WynKl2[[#This Row],[Vi]]/(SUMIFS(WynKl2[Vi],WynKl2[Tr2],"&gt;00:00:00")/COUNTA(WynKl2[Tr2])))/3600,""))</f>
        <v/>
      </c>
      <c r="M20" s="25" t="str">
        <f>IFERROR(_xlfn.RANK.EQ(WynKl2[[#This Row],[Tsk2]],WynKl2[Tsk2],1),"")</f>
        <v/>
      </c>
      <c r="N20" s="24"/>
      <c r="O20" s="24" t="str">
        <f>IF(WynKl2[[#This Row],[Tr3]]="","",IFERROR(WynKl2[[#This Row],[Tr3]]*3600*(WynKl2[[#This Row],[Vi]]/(SUMIFS(WynKl2[Vi],WynKl2[Tr3],"&gt;00:00:00")/COUNTA(WynKl2[Tr3])))/3600,""))</f>
        <v/>
      </c>
      <c r="P20" s="25" t="str">
        <f>IFERROR(_xlfn.RANK.EQ(WynKl2[[#This Row],[Tsk3]],WynKl2[Tsk3],1),"")</f>
        <v/>
      </c>
      <c r="Q20" s="24"/>
      <c r="R20" s="24" t="str">
        <f>IF(WynKl2[[#This Row],[Tr4]]="","",IFERROR(WynKl2[[#This Row],[Tr4]]*3600*(WynKl2[[#This Row],[Vi]]/(SUMIFS(WynKl2[Vi],WynKl2[Tr4],"&gt;00:00:00")/COUNTA(WynKl2[Tr4])))/3600,""))</f>
        <v/>
      </c>
      <c r="S20" s="25" t="str">
        <f>IFERROR(_xlfn.RANK.EQ(WynKl2[[#This Row],[Tsk4]],WynKl2[Tsk4],1),"")</f>
        <v/>
      </c>
      <c r="T20" s="24"/>
      <c r="U20" s="24" t="str">
        <f>IF(WynKl2[[#This Row],[Tr5]]="","",IFERROR(WynKl2[[#This Row],[Tr5]]*3600*(WynKl2[[#This Row],[Vi]]/(SUMIFS(WynKl2[Vi],WynKl2[Tr5],"&gt;00:00:00")/COUNTA(WynKl2[Tr5])))/3600,""))</f>
        <v/>
      </c>
      <c r="V20" s="25" t="str">
        <f>IFERROR(_xlfn.RANK.EQ(WynKl2[[#This Row],[Tsk5]],WynKl2[Tsk5],1),"")</f>
        <v/>
      </c>
      <c r="W20" s="24"/>
      <c r="X20" s="24" t="str">
        <f>IF(WynKl2[[#This Row],[Tr6]]="","",IFERROR(WynKl2[[#This Row],[Tr6]]*3600*(WynKl2[[#This Row],[Vi]]/(SUMIFS(WynKl2[Vi],WynKl2[Tr6],"&gt;00:00:00")/COUNTA(WynKl2[Tr6])))/3600,""))</f>
        <v/>
      </c>
      <c r="Y20" s="25" t="str">
        <f>IFERROR(_xlfn.RANK.EQ(WynKl2[[#This Row],[Tsk6]],WynKl2[Tsk6],1),"")</f>
        <v/>
      </c>
      <c r="Z20" s="24"/>
      <c r="AA20" s="24" t="str">
        <f>IF(WynKl2[[#This Row],[Tr7]]="","",IFERROR(WynKl2[[#This Row],[Tr7]]*3600*(WynKl2[[#This Row],[Vi]]/(SUMIFS(WynKl2[Vi],WynKl2[Tr7],"&gt;00:00:00")/COUNTA(WynKl2[Tr7])))/3600,""))</f>
        <v/>
      </c>
      <c r="AB20" s="25" t="str">
        <f>IFERROR(_xlfn.RANK.EQ(WynKl2[[#This Row],[Tsk7]],WynKl2[Tsk7],1),"")</f>
        <v/>
      </c>
      <c r="AC20" s="24"/>
      <c r="AD20" s="24" t="str">
        <f>IF(WynKl2[[#This Row],[Tr8]]="","",IFERROR(WynKl2[[#This Row],[Tr8]]*3600*(WynKl2[[#This Row],[Vi]]/(SUMIFS(WynKl2[Vi],WynKl2[Tr8],"&gt;00:00:00")/COUNTA(WynKl2[Tr8])))/3600,""))</f>
        <v/>
      </c>
      <c r="AE20" s="25" t="str">
        <f>IFERROR(_xlfn.RANK.EQ(WynKl2[[#This Row],[Tsk8]],WynKl2[Tsk8],1),"")</f>
        <v/>
      </c>
      <c r="AF20" s="24"/>
      <c r="AG20" s="24" t="str">
        <f>IF(WynKl2[[#This Row],[Tr9]]="","",IFERROR(WynKl2[[#This Row],[Tr9]]*3600*(WynKl2[[#This Row],[Vi]]/(SUMIFS(WynKl2[Vi],WynKl2[Tr9],"&gt;00:00:00")/COUNTA(WynKl2[Tr9])))/3600,""))</f>
        <v/>
      </c>
      <c r="AH20" s="25" t="str">
        <f>IFERROR(_xlfn.RANK.EQ(WynKl2[[#This Row],[Tsk9]],WynKl2[Tsk9],1),"")</f>
        <v/>
      </c>
      <c r="AI20" s="25" t="str">
        <f t="shared" si="1"/>
        <v/>
      </c>
      <c r="AJ20" s="21"/>
      <c r="AK20" s="25">
        <f ca="1">IFERROR(IF(lista_startowa!$B20=0,"",lista_startowa!$B20),"")</f>
        <v>14</v>
      </c>
    </row>
    <row r="21" spans="2:37" x14ac:dyDescent="0.25">
      <c r="B21" s="21">
        <f t="shared" ca="1" si="0"/>
        <v>15</v>
      </c>
      <c r="C21" s="22" t="str">
        <f>IFERROR(IF(lista_startowa!$C56=0,"",lista_startowa!$C56),"")</f>
        <v/>
      </c>
      <c r="D21" s="22" t="str">
        <f>IFERROR(IF(lista_startowa!$D56=0,"",lista_startowa!$D56),"")</f>
        <v/>
      </c>
      <c r="E21" s="23" t="str">
        <f>IFERROR(IF(lista_startowa!$E56=0,"",lista_startowa!$E56),"")</f>
        <v/>
      </c>
      <c r="F21" s="22" t="str">
        <f>IFERROR(IF(lista_startowa!$F56=0,"",lista_startowa!$F56),"")</f>
        <v/>
      </c>
      <c r="G21" s="22" t="str">
        <f>IFERROR(IF(lista_startowa!$G56=0,"",lista_startowa!$G56),"")</f>
        <v/>
      </c>
      <c r="H21" s="24"/>
      <c r="I21" s="24" t="str">
        <f>IF(WynKl2[[#This Row],[Tr1]]="","",IFERROR(WynKl2[[#This Row],[Tr1]]*3600*(WynKl2[[#This Row],[Vi]]/(SUMIFS(WynKl2[Vi],WynKl2[Tr1],"&gt;00:00:00")/COUNTA(WynKl2[Tr1])))/3600,""))</f>
        <v/>
      </c>
      <c r="J21" s="25" t="str">
        <f>IFERROR(_xlfn.RANK.EQ(WynKl2[[#This Row],[Tsk1]],WynKl2[Tsk1],1),"")</f>
        <v/>
      </c>
      <c r="K21" s="24"/>
      <c r="L21" s="24" t="str">
        <f>IF(WynKl2[[#This Row],[Tr2]]="","",IFERROR(WynKl2[[#This Row],[Tr2]]*3600*(WynKl2[[#This Row],[Vi]]/(SUMIFS(WynKl2[Vi],WynKl2[Tr2],"&gt;00:00:00")/COUNTA(WynKl2[Tr2])))/3600,""))</f>
        <v/>
      </c>
      <c r="M21" s="25" t="str">
        <f>IFERROR(_xlfn.RANK.EQ(WynKl2[[#This Row],[Tsk2]],WynKl2[Tsk2],1),"")</f>
        <v/>
      </c>
      <c r="N21" s="24"/>
      <c r="O21" s="24" t="str">
        <f>IF(WynKl2[[#This Row],[Tr3]]="","",IFERROR(WynKl2[[#This Row],[Tr3]]*3600*(WynKl2[[#This Row],[Vi]]/(SUMIFS(WynKl2[Vi],WynKl2[Tr3],"&gt;00:00:00")/COUNTA(WynKl2[Tr3])))/3600,""))</f>
        <v/>
      </c>
      <c r="P21" s="25" t="str">
        <f>IFERROR(_xlfn.RANK.EQ(WynKl2[[#This Row],[Tsk3]],WynKl2[Tsk3],1),"")</f>
        <v/>
      </c>
      <c r="Q21" s="24"/>
      <c r="R21" s="24" t="str">
        <f>IF(WynKl2[[#This Row],[Tr4]]="","",IFERROR(WynKl2[[#This Row],[Tr4]]*3600*(WynKl2[[#This Row],[Vi]]/(SUMIFS(WynKl2[Vi],WynKl2[Tr4],"&gt;00:00:00")/COUNTA(WynKl2[Tr4])))/3600,""))</f>
        <v/>
      </c>
      <c r="S21" s="25" t="str">
        <f>IFERROR(_xlfn.RANK.EQ(WynKl2[[#This Row],[Tsk4]],WynKl2[Tsk4],1),"")</f>
        <v/>
      </c>
      <c r="T21" s="24"/>
      <c r="U21" s="24" t="str">
        <f>IF(WynKl2[[#This Row],[Tr5]]="","",IFERROR(WynKl2[[#This Row],[Tr5]]*3600*(WynKl2[[#This Row],[Vi]]/(SUMIFS(WynKl2[Vi],WynKl2[Tr5],"&gt;00:00:00")/COUNTA(WynKl2[Tr5])))/3600,""))</f>
        <v/>
      </c>
      <c r="V21" s="25" t="str">
        <f>IFERROR(_xlfn.RANK.EQ(WynKl2[[#This Row],[Tsk5]],WynKl2[Tsk5],1),"")</f>
        <v/>
      </c>
      <c r="W21" s="24"/>
      <c r="X21" s="24" t="str">
        <f>IF(WynKl2[[#This Row],[Tr6]]="","",IFERROR(WynKl2[[#This Row],[Tr6]]*3600*(WynKl2[[#This Row],[Vi]]/(SUMIFS(WynKl2[Vi],WynKl2[Tr6],"&gt;00:00:00")/COUNTA(WynKl2[Tr6])))/3600,""))</f>
        <v/>
      </c>
      <c r="Y21" s="25" t="str">
        <f>IFERROR(_xlfn.RANK.EQ(WynKl2[[#This Row],[Tsk6]],WynKl2[Tsk6],1),"")</f>
        <v/>
      </c>
      <c r="Z21" s="24"/>
      <c r="AA21" s="24" t="str">
        <f>IF(WynKl2[[#This Row],[Tr7]]="","",IFERROR(WynKl2[[#This Row],[Tr7]]*3600*(WynKl2[[#This Row],[Vi]]/(SUMIFS(WynKl2[Vi],WynKl2[Tr7],"&gt;00:00:00")/COUNTA(WynKl2[Tr7])))/3600,""))</f>
        <v/>
      </c>
      <c r="AB21" s="25" t="str">
        <f>IFERROR(_xlfn.RANK.EQ(WynKl2[[#This Row],[Tsk7]],WynKl2[Tsk7],1),"")</f>
        <v/>
      </c>
      <c r="AC21" s="24"/>
      <c r="AD21" s="24" t="str">
        <f>IF(WynKl2[[#This Row],[Tr8]]="","",IFERROR(WynKl2[[#This Row],[Tr8]]*3600*(WynKl2[[#This Row],[Vi]]/(SUMIFS(WynKl2[Vi],WynKl2[Tr8],"&gt;00:00:00")/COUNTA(WynKl2[Tr8])))/3600,""))</f>
        <v/>
      </c>
      <c r="AE21" s="25" t="str">
        <f>IFERROR(_xlfn.RANK.EQ(WynKl2[[#This Row],[Tsk8]],WynKl2[Tsk8],1),"")</f>
        <v/>
      </c>
      <c r="AF21" s="24"/>
      <c r="AG21" s="24" t="str">
        <f>IF(WynKl2[[#This Row],[Tr9]]="","",IFERROR(WynKl2[[#This Row],[Tr9]]*3600*(WynKl2[[#This Row],[Vi]]/(SUMIFS(WynKl2[Vi],WynKl2[Tr9],"&gt;00:00:00")/COUNTA(WynKl2[Tr9])))/3600,""))</f>
        <v/>
      </c>
      <c r="AH21" s="25" t="str">
        <f>IFERROR(_xlfn.RANK.EQ(WynKl2[[#This Row],[Tsk9]],WynKl2[Tsk9],1),"")</f>
        <v/>
      </c>
      <c r="AI21" s="25" t="str">
        <f t="shared" si="1"/>
        <v/>
      </c>
      <c r="AJ21" s="21"/>
      <c r="AK21" s="25">
        <f ca="1">IFERROR(IF(lista_startowa!$B21=0,"",lista_startowa!$B21),"")</f>
        <v>15</v>
      </c>
    </row>
    <row r="22" spans="2:37" x14ac:dyDescent="0.25">
      <c r="B22" s="21">
        <f t="shared" ca="1" si="0"/>
        <v>16</v>
      </c>
      <c r="C22" s="22" t="str">
        <f>IFERROR(IF(lista_startowa!$C57=0,"",lista_startowa!$C57),"")</f>
        <v/>
      </c>
      <c r="D22" s="22" t="str">
        <f>IFERROR(IF(lista_startowa!$D57=0,"",lista_startowa!$D57),"")</f>
        <v/>
      </c>
      <c r="E22" s="23" t="str">
        <f>IFERROR(IF(lista_startowa!$E57=0,"",lista_startowa!$E57),"")</f>
        <v/>
      </c>
      <c r="F22" s="22" t="str">
        <f>IFERROR(IF(lista_startowa!$F57=0,"",lista_startowa!$F57),"")</f>
        <v/>
      </c>
      <c r="G22" s="22" t="str">
        <f>IFERROR(IF(lista_startowa!$G57=0,"",lista_startowa!$G57),"")</f>
        <v/>
      </c>
      <c r="H22" s="24"/>
      <c r="I22" s="24" t="str">
        <f>IF(WynKl2[[#This Row],[Tr1]]="","",IFERROR(WynKl2[[#This Row],[Tr1]]*3600*(WynKl2[[#This Row],[Vi]]/(SUMIFS(WynKl2[Vi],WynKl2[Tr1],"&gt;00:00:00")/COUNTA(WynKl2[Tr1])))/3600,""))</f>
        <v/>
      </c>
      <c r="J22" s="25" t="str">
        <f>IFERROR(_xlfn.RANK.EQ(WynKl2[[#This Row],[Tsk1]],WynKl2[Tsk1],1),"")</f>
        <v/>
      </c>
      <c r="K22" s="24"/>
      <c r="L22" s="24" t="str">
        <f>IF(WynKl2[[#This Row],[Tr2]]="","",IFERROR(WynKl2[[#This Row],[Tr2]]*3600*(WynKl2[[#This Row],[Vi]]/(SUMIFS(WynKl2[Vi],WynKl2[Tr2],"&gt;00:00:00")/COUNTA(WynKl2[Tr2])))/3600,""))</f>
        <v/>
      </c>
      <c r="M22" s="25" t="str">
        <f>IFERROR(_xlfn.RANK.EQ(WynKl2[[#This Row],[Tsk2]],WynKl2[Tsk2],1),"")</f>
        <v/>
      </c>
      <c r="N22" s="24"/>
      <c r="O22" s="24" t="str">
        <f>IF(WynKl2[[#This Row],[Tr3]]="","",IFERROR(WynKl2[[#This Row],[Tr3]]*3600*(WynKl2[[#This Row],[Vi]]/(SUMIFS(WynKl2[Vi],WynKl2[Tr3],"&gt;00:00:00")/COUNTA(WynKl2[Tr3])))/3600,""))</f>
        <v/>
      </c>
      <c r="P22" s="25" t="str">
        <f>IFERROR(_xlfn.RANK.EQ(WynKl2[[#This Row],[Tsk3]],WynKl2[Tsk3],1),"")</f>
        <v/>
      </c>
      <c r="Q22" s="24"/>
      <c r="R22" s="24" t="str">
        <f>IF(WynKl2[[#This Row],[Tr4]]="","",IFERROR(WynKl2[[#This Row],[Tr4]]*3600*(WynKl2[[#This Row],[Vi]]/(SUMIFS(WynKl2[Vi],WynKl2[Tr4],"&gt;00:00:00")/COUNTA(WynKl2[Tr4])))/3600,""))</f>
        <v/>
      </c>
      <c r="S22" s="25" t="str">
        <f>IFERROR(_xlfn.RANK.EQ(WynKl2[[#This Row],[Tsk4]],WynKl2[Tsk4],1),"")</f>
        <v/>
      </c>
      <c r="T22" s="24"/>
      <c r="U22" s="24" t="str">
        <f>IF(WynKl2[[#This Row],[Tr5]]="","",IFERROR(WynKl2[[#This Row],[Tr5]]*3600*(WynKl2[[#This Row],[Vi]]/(SUMIFS(WynKl2[Vi],WynKl2[Tr5],"&gt;00:00:00")/COUNTA(WynKl2[Tr5])))/3600,""))</f>
        <v/>
      </c>
      <c r="V22" s="25" t="str">
        <f>IFERROR(_xlfn.RANK.EQ(WynKl2[[#This Row],[Tsk5]],WynKl2[Tsk5],1),"")</f>
        <v/>
      </c>
      <c r="W22" s="24"/>
      <c r="X22" s="24" t="str">
        <f>IF(WynKl2[[#This Row],[Tr6]]="","",IFERROR(WynKl2[[#This Row],[Tr6]]*3600*(WynKl2[[#This Row],[Vi]]/(SUMIFS(WynKl2[Vi],WynKl2[Tr6],"&gt;00:00:00")/COUNTA(WynKl2[Tr6])))/3600,""))</f>
        <v/>
      </c>
      <c r="Y22" s="25" t="str">
        <f>IFERROR(_xlfn.RANK.EQ(WynKl2[[#This Row],[Tsk6]],WynKl2[Tsk6],1),"")</f>
        <v/>
      </c>
      <c r="Z22" s="24"/>
      <c r="AA22" s="24" t="str">
        <f>IF(WynKl2[[#This Row],[Tr7]]="","",IFERROR(WynKl2[[#This Row],[Tr7]]*3600*(WynKl2[[#This Row],[Vi]]/(SUMIFS(WynKl2[Vi],WynKl2[Tr7],"&gt;00:00:00")/COUNTA(WynKl2[Tr7])))/3600,""))</f>
        <v/>
      </c>
      <c r="AB22" s="25" t="str">
        <f>IFERROR(_xlfn.RANK.EQ(WynKl2[[#This Row],[Tsk7]],WynKl2[Tsk7],1),"")</f>
        <v/>
      </c>
      <c r="AC22" s="24"/>
      <c r="AD22" s="24" t="str">
        <f>IF(WynKl2[[#This Row],[Tr8]]="","",IFERROR(WynKl2[[#This Row],[Tr8]]*3600*(WynKl2[[#This Row],[Vi]]/(SUMIFS(WynKl2[Vi],WynKl2[Tr8],"&gt;00:00:00")/COUNTA(WynKl2[Tr8])))/3600,""))</f>
        <v/>
      </c>
      <c r="AE22" s="25" t="str">
        <f>IFERROR(_xlfn.RANK.EQ(WynKl2[[#This Row],[Tsk8]],WynKl2[Tsk8],1),"")</f>
        <v/>
      </c>
      <c r="AF22" s="24"/>
      <c r="AG22" s="24" t="str">
        <f>IF(WynKl2[[#This Row],[Tr9]]="","",IFERROR(WynKl2[[#This Row],[Tr9]]*3600*(WynKl2[[#This Row],[Vi]]/(SUMIFS(WynKl2[Vi],WynKl2[Tr9],"&gt;00:00:00")/COUNTA(WynKl2[Tr9])))/3600,""))</f>
        <v/>
      </c>
      <c r="AH22" s="25" t="str">
        <f>IFERROR(_xlfn.RANK.EQ(WynKl2[[#This Row],[Tsk9]],WynKl2[Tsk9],1),"")</f>
        <v/>
      </c>
      <c r="AI22" s="25" t="str">
        <f t="shared" si="1"/>
        <v/>
      </c>
      <c r="AJ22" s="21"/>
      <c r="AK22" s="25">
        <f ca="1">IFERROR(IF(lista_startowa!$B22=0,"",lista_startowa!$B22),"")</f>
        <v>16</v>
      </c>
    </row>
    <row r="23" spans="2:37" x14ac:dyDescent="0.25">
      <c r="B23" s="21">
        <f t="shared" ca="1" si="0"/>
        <v>17</v>
      </c>
      <c r="C23" s="22" t="str">
        <f>IFERROR(IF(lista_startowa!$C58=0,"",lista_startowa!$C58),"")</f>
        <v/>
      </c>
      <c r="D23" s="22" t="str">
        <f>IFERROR(IF(lista_startowa!$D58=0,"",lista_startowa!$D58),"")</f>
        <v/>
      </c>
      <c r="E23" s="23" t="str">
        <f>IFERROR(IF(lista_startowa!$E58=0,"",lista_startowa!$E58),"")</f>
        <v/>
      </c>
      <c r="F23" s="22" t="str">
        <f>IFERROR(IF(lista_startowa!$F58=0,"",lista_startowa!$F58),"")</f>
        <v/>
      </c>
      <c r="G23" s="22" t="str">
        <f>IFERROR(IF(lista_startowa!$G58=0,"",lista_startowa!$G58),"")</f>
        <v/>
      </c>
      <c r="H23" s="24"/>
      <c r="I23" s="24" t="str">
        <f>IF(WynKl2[[#This Row],[Tr1]]="","",IFERROR(WynKl2[[#This Row],[Tr1]]*3600*(WynKl2[[#This Row],[Vi]]/(SUMIFS(WynKl2[Vi],WynKl2[Tr1],"&gt;00:00:00")/COUNTA(WynKl2[Tr1])))/3600,""))</f>
        <v/>
      </c>
      <c r="J23" s="25" t="str">
        <f>IFERROR(_xlfn.RANK.EQ(WynKl2[[#This Row],[Tsk1]],WynKl2[Tsk1],1),"")</f>
        <v/>
      </c>
      <c r="K23" s="24"/>
      <c r="L23" s="24" t="str">
        <f>IF(WynKl2[[#This Row],[Tr2]]="","",IFERROR(WynKl2[[#This Row],[Tr2]]*3600*(WynKl2[[#This Row],[Vi]]/(SUMIFS(WynKl2[Vi],WynKl2[Tr2],"&gt;00:00:00")/COUNTA(WynKl2[Tr2])))/3600,""))</f>
        <v/>
      </c>
      <c r="M23" s="25" t="str">
        <f>IFERROR(_xlfn.RANK.EQ(WynKl2[[#This Row],[Tsk2]],WynKl2[Tsk2],1),"")</f>
        <v/>
      </c>
      <c r="N23" s="24"/>
      <c r="O23" s="24" t="str">
        <f>IF(WynKl2[[#This Row],[Tr3]]="","",IFERROR(WynKl2[[#This Row],[Tr3]]*3600*(WynKl2[[#This Row],[Vi]]/(SUMIFS(WynKl2[Vi],WynKl2[Tr3],"&gt;00:00:00")/COUNTA(WynKl2[Tr3])))/3600,""))</f>
        <v/>
      </c>
      <c r="P23" s="25" t="str">
        <f>IFERROR(_xlfn.RANK.EQ(WynKl2[[#This Row],[Tsk3]],WynKl2[Tsk3],1),"")</f>
        <v/>
      </c>
      <c r="Q23" s="24"/>
      <c r="R23" s="24" t="str">
        <f>IF(WynKl2[[#This Row],[Tr4]]="","",IFERROR(WynKl2[[#This Row],[Tr4]]*3600*(WynKl2[[#This Row],[Vi]]/(SUMIFS(WynKl2[Vi],WynKl2[Tr4],"&gt;00:00:00")/COUNTA(WynKl2[Tr4])))/3600,""))</f>
        <v/>
      </c>
      <c r="S23" s="25" t="str">
        <f>IFERROR(_xlfn.RANK.EQ(WynKl2[[#This Row],[Tsk4]],WynKl2[Tsk4],1),"")</f>
        <v/>
      </c>
      <c r="T23" s="24"/>
      <c r="U23" s="24" t="str">
        <f>IF(WynKl2[[#This Row],[Tr5]]="","",IFERROR(WynKl2[[#This Row],[Tr5]]*3600*(WynKl2[[#This Row],[Vi]]/(SUMIFS(WynKl2[Vi],WynKl2[Tr5],"&gt;00:00:00")/COUNTA(WynKl2[Tr5])))/3600,""))</f>
        <v/>
      </c>
      <c r="V23" s="25" t="str">
        <f>IFERROR(_xlfn.RANK.EQ(WynKl2[[#This Row],[Tsk5]],WynKl2[Tsk5],1),"")</f>
        <v/>
      </c>
      <c r="W23" s="24"/>
      <c r="X23" s="24" t="str">
        <f>IF(WynKl2[[#This Row],[Tr6]]="","",IFERROR(WynKl2[[#This Row],[Tr6]]*3600*(WynKl2[[#This Row],[Vi]]/(SUMIFS(WynKl2[Vi],WynKl2[Tr6],"&gt;00:00:00")/COUNTA(WynKl2[Tr6])))/3600,""))</f>
        <v/>
      </c>
      <c r="Y23" s="25" t="str">
        <f>IFERROR(_xlfn.RANK.EQ(WynKl2[[#This Row],[Tsk6]],WynKl2[Tsk6],1),"")</f>
        <v/>
      </c>
      <c r="Z23" s="24"/>
      <c r="AA23" s="24" t="str">
        <f>IF(WynKl2[[#This Row],[Tr7]]="","",IFERROR(WynKl2[[#This Row],[Tr7]]*3600*(WynKl2[[#This Row],[Vi]]/(SUMIFS(WynKl2[Vi],WynKl2[Tr7],"&gt;00:00:00")/COUNTA(WynKl2[Tr7])))/3600,""))</f>
        <v/>
      </c>
      <c r="AB23" s="25" t="str">
        <f>IFERROR(_xlfn.RANK.EQ(WynKl2[[#This Row],[Tsk7]],WynKl2[Tsk7],1),"")</f>
        <v/>
      </c>
      <c r="AC23" s="24"/>
      <c r="AD23" s="24" t="str">
        <f>IF(WynKl2[[#This Row],[Tr8]]="","",IFERROR(WynKl2[[#This Row],[Tr8]]*3600*(WynKl2[[#This Row],[Vi]]/(SUMIFS(WynKl2[Vi],WynKl2[Tr8],"&gt;00:00:00")/COUNTA(WynKl2[Tr8])))/3600,""))</f>
        <v/>
      </c>
      <c r="AE23" s="25" t="str">
        <f>IFERROR(_xlfn.RANK.EQ(WynKl2[[#This Row],[Tsk8]],WynKl2[Tsk8],1),"")</f>
        <v/>
      </c>
      <c r="AF23" s="24"/>
      <c r="AG23" s="24" t="str">
        <f>IF(WynKl2[[#This Row],[Tr9]]="","",IFERROR(WynKl2[[#This Row],[Tr9]]*3600*(WynKl2[[#This Row],[Vi]]/(SUMIFS(WynKl2[Vi],WynKl2[Tr9],"&gt;00:00:00")/COUNTA(WynKl2[Tr9])))/3600,""))</f>
        <v/>
      </c>
      <c r="AH23" s="25" t="str">
        <f>IFERROR(_xlfn.RANK.EQ(WynKl2[[#This Row],[Tsk9]],WynKl2[Tsk9],1),"")</f>
        <v/>
      </c>
      <c r="AI23" s="25" t="str">
        <f t="shared" si="1"/>
        <v/>
      </c>
      <c r="AJ23" s="21"/>
      <c r="AK23" s="25">
        <f ca="1">IFERROR(IF(lista_startowa!$B23=0,"",lista_startowa!$B23),"")</f>
        <v>17</v>
      </c>
    </row>
    <row r="24" spans="2:37" x14ac:dyDescent="0.25">
      <c r="B24" s="21">
        <f t="shared" ca="1" si="0"/>
        <v>18</v>
      </c>
      <c r="C24" s="22" t="str">
        <f>IFERROR(IF(lista_startowa!$C59=0,"",lista_startowa!$C59),"")</f>
        <v/>
      </c>
      <c r="D24" s="22" t="str">
        <f>IFERROR(IF(lista_startowa!$D59=0,"",lista_startowa!$D59),"")</f>
        <v/>
      </c>
      <c r="E24" s="23" t="str">
        <f>IFERROR(IF(lista_startowa!$E59=0,"",lista_startowa!$E59),"")</f>
        <v/>
      </c>
      <c r="F24" s="22" t="str">
        <f>IFERROR(IF(lista_startowa!$F59=0,"",lista_startowa!$F59),"")</f>
        <v/>
      </c>
      <c r="G24" s="22" t="str">
        <f>IFERROR(IF(lista_startowa!$G59=0,"",lista_startowa!$G59),"")</f>
        <v/>
      </c>
      <c r="H24" s="24"/>
      <c r="I24" s="24" t="str">
        <f>IF(WynKl2[[#This Row],[Tr1]]="","",IFERROR(WynKl2[[#This Row],[Tr1]]*3600*(WynKl2[[#This Row],[Vi]]/(SUMIFS(WynKl2[Vi],WynKl2[Tr1],"&gt;00:00:00")/COUNTA(WynKl2[Tr1])))/3600,""))</f>
        <v/>
      </c>
      <c r="J24" s="25" t="str">
        <f>IFERROR(_xlfn.RANK.EQ(WynKl2[[#This Row],[Tsk1]],WynKl2[Tsk1],1),"")</f>
        <v/>
      </c>
      <c r="K24" s="24"/>
      <c r="L24" s="24" t="str">
        <f>IF(WynKl2[[#This Row],[Tr2]]="","",IFERROR(WynKl2[[#This Row],[Tr2]]*3600*(WynKl2[[#This Row],[Vi]]/(SUMIFS(WynKl2[Vi],WynKl2[Tr2],"&gt;00:00:00")/COUNTA(WynKl2[Tr2])))/3600,""))</f>
        <v/>
      </c>
      <c r="M24" s="25" t="str">
        <f>IFERROR(_xlfn.RANK.EQ(WynKl2[[#This Row],[Tsk2]],WynKl2[Tsk2],1),"")</f>
        <v/>
      </c>
      <c r="N24" s="24"/>
      <c r="O24" s="24" t="str">
        <f>IF(WynKl2[[#This Row],[Tr3]]="","",IFERROR(WynKl2[[#This Row],[Tr3]]*3600*(WynKl2[[#This Row],[Vi]]/(SUMIFS(WynKl2[Vi],WynKl2[Tr3],"&gt;00:00:00")/COUNTA(WynKl2[Tr3])))/3600,""))</f>
        <v/>
      </c>
      <c r="P24" s="25" t="str">
        <f>IFERROR(_xlfn.RANK.EQ(WynKl2[[#This Row],[Tsk3]],WynKl2[Tsk3],1),"")</f>
        <v/>
      </c>
      <c r="Q24" s="24"/>
      <c r="R24" s="24" t="str">
        <f>IF(WynKl2[[#This Row],[Tr4]]="","",IFERROR(WynKl2[[#This Row],[Tr4]]*3600*(WynKl2[[#This Row],[Vi]]/(SUMIFS(WynKl2[Vi],WynKl2[Tr4],"&gt;00:00:00")/COUNTA(WynKl2[Tr4])))/3600,""))</f>
        <v/>
      </c>
      <c r="S24" s="25" t="str">
        <f>IFERROR(_xlfn.RANK.EQ(WynKl2[[#This Row],[Tsk4]],WynKl2[Tsk4],1),"")</f>
        <v/>
      </c>
      <c r="T24" s="24"/>
      <c r="U24" s="24" t="str">
        <f>IF(WynKl2[[#This Row],[Tr5]]="","",IFERROR(WynKl2[[#This Row],[Tr5]]*3600*(WynKl2[[#This Row],[Vi]]/(SUMIFS(WynKl2[Vi],WynKl2[Tr5],"&gt;00:00:00")/COUNTA(WynKl2[Tr5])))/3600,""))</f>
        <v/>
      </c>
      <c r="V24" s="25" t="str">
        <f>IFERROR(_xlfn.RANK.EQ(WynKl2[[#This Row],[Tsk5]],WynKl2[Tsk5],1),"")</f>
        <v/>
      </c>
      <c r="W24" s="24"/>
      <c r="X24" s="24" t="str">
        <f>IF(WynKl2[[#This Row],[Tr6]]="","",IFERROR(WynKl2[[#This Row],[Tr6]]*3600*(WynKl2[[#This Row],[Vi]]/(SUMIFS(WynKl2[Vi],WynKl2[Tr6],"&gt;00:00:00")/COUNTA(WynKl2[Tr6])))/3600,""))</f>
        <v/>
      </c>
      <c r="Y24" s="25" t="str">
        <f>IFERROR(_xlfn.RANK.EQ(WynKl2[[#This Row],[Tsk6]],WynKl2[Tsk6],1),"")</f>
        <v/>
      </c>
      <c r="Z24" s="24"/>
      <c r="AA24" s="24" t="str">
        <f>IF(WynKl2[[#This Row],[Tr7]]="","",IFERROR(WynKl2[[#This Row],[Tr7]]*3600*(WynKl2[[#This Row],[Vi]]/(SUMIFS(WynKl2[Vi],WynKl2[Tr7],"&gt;00:00:00")/COUNTA(WynKl2[Tr7])))/3600,""))</f>
        <v/>
      </c>
      <c r="AB24" s="25" t="str">
        <f>IFERROR(_xlfn.RANK.EQ(WynKl2[[#This Row],[Tsk7]],WynKl2[Tsk7],1),"")</f>
        <v/>
      </c>
      <c r="AC24" s="24"/>
      <c r="AD24" s="24" t="str">
        <f>IF(WynKl2[[#This Row],[Tr8]]="","",IFERROR(WynKl2[[#This Row],[Tr8]]*3600*(WynKl2[[#This Row],[Vi]]/(SUMIFS(WynKl2[Vi],WynKl2[Tr8],"&gt;00:00:00")/COUNTA(WynKl2[Tr8])))/3600,""))</f>
        <v/>
      </c>
      <c r="AE24" s="25" t="str">
        <f>IFERROR(_xlfn.RANK.EQ(WynKl2[[#This Row],[Tsk8]],WynKl2[Tsk8],1),"")</f>
        <v/>
      </c>
      <c r="AF24" s="24"/>
      <c r="AG24" s="24" t="str">
        <f>IF(WynKl2[[#This Row],[Tr9]]="","",IFERROR(WynKl2[[#This Row],[Tr9]]*3600*(WynKl2[[#This Row],[Vi]]/(SUMIFS(WynKl2[Vi],WynKl2[Tr9],"&gt;00:00:00")/COUNTA(WynKl2[Tr9])))/3600,""))</f>
        <v/>
      </c>
      <c r="AH24" s="25" t="str">
        <f>IFERROR(_xlfn.RANK.EQ(WynKl2[[#This Row],[Tsk9]],WynKl2[Tsk9],1),"")</f>
        <v/>
      </c>
      <c r="AI24" s="25" t="str">
        <f t="shared" si="1"/>
        <v/>
      </c>
      <c r="AJ24" s="21"/>
      <c r="AK24" s="25">
        <f ca="1">IFERROR(IF(lista_startowa!$B24=0,"",lista_startowa!$B24),"")</f>
        <v>18</v>
      </c>
    </row>
    <row r="25" spans="2:37" x14ac:dyDescent="0.25">
      <c r="B25" s="21">
        <f t="shared" ca="1" si="0"/>
        <v>19</v>
      </c>
      <c r="C25" s="22" t="str">
        <f>IFERROR(IF(lista_startowa!$C60=0,"",lista_startowa!$C60),"")</f>
        <v/>
      </c>
      <c r="D25" s="22" t="str">
        <f>IFERROR(IF(lista_startowa!$D60=0,"",lista_startowa!$D60),"")</f>
        <v/>
      </c>
      <c r="E25" s="23" t="str">
        <f>IFERROR(IF(lista_startowa!$E60=0,"",lista_startowa!$E60),"")</f>
        <v/>
      </c>
      <c r="F25" s="22" t="str">
        <f>IFERROR(IF(lista_startowa!$F60=0,"",lista_startowa!$F60),"")</f>
        <v/>
      </c>
      <c r="G25" s="22" t="str">
        <f>IFERROR(IF(lista_startowa!$G60=0,"",lista_startowa!$G60),"")</f>
        <v/>
      </c>
      <c r="H25" s="24"/>
      <c r="I25" s="24" t="str">
        <f>IF(WynKl2[[#This Row],[Tr1]]="","",IFERROR(WynKl2[[#This Row],[Tr1]]*3600*(WynKl2[[#This Row],[Vi]]/(SUMIFS(WynKl2[Vi],WynKl2[Tr1],"&gt;00:00:00")/COUNTA(WynKl2[Tr1])))/3600,""))</f>
        <v/>
      </c>
      <c r="J25" s="25" t="str">
        <f>IFERROR(_xlfn.RANK.EQ(WynKl2[[#This Row],[Tsk1]],WynKl2[Tsk1],1),"")</f>
        <v/>
      </c>
      <c r="K25" s="24"/>
      <c r="L25" s="24" t="str">
        <f>IF(WynKl2[[#This Row],[Tr2]]="","",IFERROR(WynKl2[[#This Row],[Tr2]]*3600*(WynKl2[[#This Row],[Vi]]/(SUMIFS(WynKl2[Vi],WynKl2[Tr2],"&gt;00:00:00")/COUNTA(WynKl2[Tr2])))/3600,""))</f>
        <v/>
      </c>
      <c r="M25" s="25" t="str">
        <f>IFERROR(_xlfn.RANK.EQ(WynKl2[[#This Row],[Tsk2]],WynKl2[Tsk2],1),"")</f>
        <v/>
      </c>
      <c r="N25" s="24"/>
      <c r="O25" s="24" t="str">
        <f>IF(WynKl2[[#This Row],[Tr3]]="","",IFERROR(WynKl2[[#This Row],[Tr3]]*3600*(WynKl2[[#This Row],[Vi]]/(SUMIFS(WynKl2[Vi],WynKl2[Tr3],"&gt;00:00:00")/COUNTA(WynKl2[Tr3])))/3600,""))</f>
        <v/>
      </c>
      <c r="P25" s="25" t="str">
        <f>IFERROR(_xlfn.RANK.EQ(WynKl2[[#This Row],[Tsk3]],WynKl2[Tsk3],1),"")</f>
        <v/>
      </c>
      <c r="Q25" s="24"/>
      <c r="R25" s="24" t="str">
        <f>IF(WynKl2[[#This Row],[Tr4]]="","",IFERROR(WynKl2[[#This Row],[Tr4]]*3600*(WynKl2[[#This Row],[Vi]]/(SUMIFS(WynKl2[Vi],WynKl2[Tr4],"&gt;00:00:00")/COUNTA(WynKl2[Tr4])))/3600,""))</f>
        <v/>
      </c>
      <c r="S25" s="25" t="str">
        <f>IFERROR(_xlfn.RANK.EQ(WynKl2[[#This Row],[Tsk4]],WynKl2[Tsk4],1),"")</f>
        <v/>
      </c>
      <c r="T25" s="24"/>
      <c r="U25" s="24" t="str">
        <f>IF(WynKl2[[#This Row],[Tr5]]="","",IFERROR(WynKl2[[#This Row],[Tr5]]*3600*(WynKl2[[#This Row],[Vi]]/(SUMIFS(WynKl2[Vi],WynKl2[Tr5],"&gt;00:00:00")/COUNTA(WynKl2[Tr5])))/3600,""))</f>
        <v/>
      </c>
      <c r="V25" s="25" t="str">
        <f>IFERROR(_xlfn.RANK.EQ(WynKl2[[#This Row],[Tsk5]],WynKl2[Tsk5],1),"")</f>
        <v/>
      </c>
      <c r="W25" s="24"/>
      <c r="X25" s="24" t="str">
        <f>IF(WynKl2[[#This Row],[Tr6]]="","",IFERROR(WynKl2[[#This Row],[Tr6]]*3600*(WynKl2[[#This Row],[Vi]]/(SUMIFS(WynKl2[Vi],WynKl2[Tr6],"&gt;00:00:00")/COUNTA(WynKl2[Tr6])))/3600,""))</f>
        <v/>
      </c>
      <c r="Y25" s="25" t="str">
        <f>IFERROR(_xlfn.RANK.EQ(WynKl2[[#This Row],[Tsk6]],WynKl2[Tsk6],1),"")</f>
        <v/>
      </c>
      <c r="Z25" s="24"/>
      <c r="AA25" s="24" t="str">
        <f>IF(WynKl2[[#This Row],[Tr7]]="","",IFERROR(WynKl2[[#This Row],[Tr7]]*3600*(WynKl2[[#This Row],[Vi]]/(SUMIFS(WynKl2[Vi],WynKl2[Tr7],"&gt;00:00:00")/COUNTA(WynKl2[Tr7])))/3600,""))</f>
        <v/>
      </c>
      <c r="AB25" s="25" t="str">
        <f>IFERROR(_xlfn.RANK.EQ(WynKl2[[#This Row],[Tsk7]],WynKl2[Tsk7],1),"")</f>
        <v/>
      </c>
      <c r="AC25" s="24"/>
      <c r="AD25" s="24" t="str">
        <f>IF(WynKl2[[#This Row],[Tr8]]="","",IFERROR(WynKl2[[#This Row],[Tr8]]*3600*(WynKl2[[#This Row],[Vi]]/(SUMIFS(WynKl2[Vi],WynKl2[Tr8],"&gt;00:00:00")/COUNTA(WynKl2[Tr8])))/3600,""))</f>
        <v/>
      </c>
      <c r="AE25" s="25" t="str">
        <f>IFERROR(_xlfn.RANK.EQ(WynKl2[[#This Row],[Tsk8]],WynKl2[Tsk8],1),"")</f>
        <v/>
      </c>
      <c r="AF25" s="24"/>
      <c r="AG25" s="24" t="str">
        <f>IF(WynKl2[[#This Row],[Tr9]]="","",IFERROR(WynKl2[[#This Row],[Tr9]]*3600*(WynKl2[[#This Row],[Vi]]/(SUMIFS(WynKl2[Vi],WynKl2[Tr9],"&gt;00:00:00")/COUNTA(WynKl2[Tr9])))/3600,""))</f>
        <v/>
      </c>
      <c r="AH25" s="25" t="str">
        <f>IFERROR(_xlfn.RANK.EQ(WynKl2[[#This Row],[Tsk9]],WynKl2[Tsk9],1),"")</f>
        <v/>
      </c>
      <c r="AI25" s="25" t="str">
        <f t="shared" si="1"/>
        <v/>
      </c>
      <c r="AJ25" s="21"/>
      <c r="AK25" s="25">
        <f ca="1">IFERROR(IF(lista_startowa!$B25=0,"",lista_startowa!$B25),"")</f>
        <v>19</v>
      </c>
    </row>
    <row r="26" spans="2:37" x14ac:dyDescent="0.25">
      <c r="B26" s="21">
        <f t="shared" ca="1" si="0"/>
        <v>20</v>
      </c>
      <c r="C26" s="22" t="str">
        <f>IFERROR(IF(lista_startowa!$C61=0,"",lista_startowa!$C61),"")</f>
        <v/>
      </c>
      <c r="D26" s="22" t="str">
        <f>IFERROR(IF(lista_startowa!$D61=0,"",lista_startowa!$D61),"")</f>
        <v/>
      </c>
      <c r="E26" s="23" t="str">
        <f>IFERROR(IF(lista_startowa!$E61=0,"",lista_startowa!$E61),"")</f>
        <v/>
      </c>
      <c r="F26" s="22" t="str">
        <f>IFERROR(IF(lista_startowa!$F61=0,"",lista_startowa!$F61),"")</f>
        <v/>
      </c>
      <c r="G26" s="22" t="str">
        <f>IFERROR(IF(lista_startowa!$G61=0,"",lista_startowa!$G61),"")</f>
        <v/>
      </c>
      <c r="H26" s="24"/>
      <c r="I26" s="24" t="str">
        <f>IF(WynKl2[[#This Row],[Tr1]]="","",IFERROR(WynKl2[[#This Row],[Tr1]]*3600*(WynKl2[[#This Row],[Vi]]/(SUMIFS(WynKl2[Vi],WynKl2[Tr1],"&gt;00:00:00")/COUNTA(WynKl2[Tr1])))/3600,""))</f>
        <v/>
      </c>
      <c r="J26" s="25" t="str">
        <f>IFERROR(_xlfn.RANK.EQ(WynKl2[[#This Row],[Tsk1]],WynKl2[Tsk1],1),"")</f>
        <v/>
      </c>
      <c r="K26" s="24"/>
      <c r="L26" s="24" t="str">
        <f>IF(WynKl2[[#This Row],[Tr2]]="","",IFERROR(WynKl2[[#This Row],[Tr2]]*3600*(WynKl2[[#This Row],[Vi]]/(SUMIFS(WynKl2[Vi],WynKl2[Tr2],"&gt;00:00:00")/COUNTA(WynKl2[Tr2])))/3600,""))</f>
        <v/>
      </c>
      <c r="M26" s="25" t="str">
        <f>IFERROR(_xlfn.RANK.EQ(WynKl2[[#This Row],[Tsk2]],WynKl2[Tsk2],1),"")</f>
        <v/>
      </c>
      <c r="N26" s="24"/>
      <c r="O26" s="24" t="str">
        <f>IF(WynKl2[[#This Row],[Tr3]]="","",IFERROR(WynKl2[[#This Row],[Tr3]]*3600*(WynKl2[[#This Row],[Vi]]/(SUMIFS(WynKl2[Vi],WynKl2[Tr3],"&gt;00:00:00")/COUNTA(WynKl2[Tr3])))/3600,""))</f>
        <v/>
      </c>
      <c r="P26" s="25" t="str">
        <f>IFERROR(_xlfn.RANK.EQ(WynKl2[[#This Row],[Tsk3]],WynKl2[Tsk3],1),"")</f>
        <v/>
      </c>
      <c r="Q26" s="24"/>
      <c r="R26" s="24" t="str">
        <f>IF(WynKl2[[#This Row],[Tr4]]="","",IFERROR(WynKl2[[#This Row],[Tr4]]*3600*(WynKl2[[#This Row],[Vi]]/(SUMIFS(WynKl2[Vi],WynKl2[Tr4],"&gt;00:00:00")/COUNTA(WynKl2[Tr4])))/3600,""))</f>
        <v/>
      </c>
      <c r="S26" s="25" t="str">
        <f>IFERROR(_xlfn.RANK.EQ(WynKl2[[#This Row],[Tsk4]],WynKl2[Tsk4],1),"")</f>
        <v/>
      </c>
      <c r="T26" s="24"/>
      <c r="U26" s="24" t="str">
        <f>IF(WynKl2[[#This Row],[Tr5]]="","",IFERROR(WynKl2[[#This Row],[Tr5]]*3600*(WynKl2[[#This Row],[Vi]]/(SUMIFS(WynKl2[Vi],WynKl2[Tr5],"&gt;00:00:00")/COUNTA(WynKl2[Tr5])))/3600,""))</f>
        <v/>
      </c>
      <c r="V26" s="25" t="str">
        <f>IFERROR(_xlfn.RANK.EQ(WynKl2[[#This Row],[Tsk5]],WynKl2[Tsk5],1),"")</f>
        <v/>
      </c>
      <c r="W26" s="24"/>
      <c r="X26" s="24" t="str">
        <f>IF(WynKl2[[#This Row],[Tr6]]="","",IFERROR(WynKl2[[#This Row],[Tr6]]*3600*(WynKl2[[#This Row],[Vi]]/(SUMIFS(WynKl2[Vi],WynKl2[Tr6],"&gt;00:00:00")/COUNTA(WynKl2[Tr6])))/3600,""))</f>
        <v/>
      </c>
      <c r="Y26" s="25" t="str">
        <f>IFERROR(_xlfn.RANK.EQ(WynKl2[[#This Row],[Tsk6]],WynKl2[Tsk6],1),"")</f>
        <v/>
      </c>
      <c r="Z26" s="24"/>
      <c r="AA26" s="24" t="str">
        <f>IF(WynKl2[[#This Row],[Tr7]]="","",IFERROR(WynKl2[[#This Row],[Tr7]]*3600*(WynKl2[[#This Row],[Vi]]/(SUMIFS(WynKl2[Vi],WynKl2[Tr7],"&gt;00:00:00")/COUNTA(WynKl2[Tr7])))/3600,""))</f>
        <v/>
      </c>
      <c r="AB26" s="25" t="str">
        <f>IFERROR(_xlfn.RANK.EQ(WynKl2[[#This Row],[Tsk7]],WynKl2[Tsk7],1),"")</f>
        <v/>
      </c>
      <c r="AC26" s="24"/>
      <c r="AD26" s="24" t="str">
        <f>IF(WynKl2[[#This Row],[Tr8]]="","",IFERROR(WynKl2[[#This Row],[Tr8]]*3600*(WynKl2[[#This Row],[Vi]]/(SUMIFS(WynKl2[Vi],WynKl2[Tr8],"&gt;00:00:00")/COUNTA(WynKl2[Tr8])))/3600,""))</f>
        <v/>
      </c>
      <c r="AE26" s="25" t="str">
        <f>IFERROR(_xlfn.RANK.EQ(WynKl2[[#This Row],[Tsk8]],WynKl2[Tsk8],1),"")</f>
        <v/>
      </c>
      <c r="AF26" s="24"/>
      <c r="AG26" s="24" t="str">
        <f>IF(WynKl2[[#This Row],[Tr9]]="","",IFERROR(WynKl2[[#This Row],[Tr9]]*3600*(WynKl2[[#This Row],[Vi]]/(SUMIFS(WynKl2[Vi],WynKl2[Tr9],"&gt;00:00:00")/COUNTA(WynKl2[Tr9])))/3600,""))</f>
        <v/>
      </c>
      <c r="AH26" s="25" t="str">
        <f>IFERROR(_xlfn.RANK.EQ(WynKl2[[#This Row],[Tsk9]],WynKl2[Tsk9],1),"")</f>
        <v/>
      </c>
      <c r="AI26" s="25" t="str">
        <f t="shared" si="1"/>
        <v/>
      </c>
      <c r="AJ26" s="21"/>
      <c r="AK26" s="25">
        <f ca="1">IFERROR(IF(lista_startowa!$B26=0,"",lista_startowa!$B26),"")</f>
        <v>20</v>
      </c>
    </row>
    <row r="27" spans="2:37" x14ac:dyDescent="0.25">
      <c r="B27" s="21">
        <f t="shared" ca="1" si="0"/>
        <v>21</v>
      </c>
      <c r="C27" s="22" t="str">
        <f>IFERROR(IF(lista_startowa!$C62=0,"",lista_startowa!$C62),"")</f>
        <v/>
      </c>
      <c r="D27" s="22" t="str">
        <f>IFERROR(IF(lista_startowa!$D62=0,"",lista_startowa!$D62),"")</f>
        <v/>
      </c>
      <c r="E27" s="23" t="str">
        <f>IFERROR(IF(lista_startowa!$E62=0,"",lista_startowa!$E62),"")</f>
        <v/>
      </c>
      <c r="F27" s="22" t="str">
        <f>IFERROR(IF(lista_startowa!$F62=0,"",lista_startowa!$F62),"")</f>
        <v/>
      </c>
      <c r="G27" s="22" t="str">
        <f>IFERROR(IF(lista_startowa!$G62=0,"",lista_startowa!$G62),"")</f>
        <v/>
      </c>
      <c r="H27" s="24"/>
      <c r="I27" s="24" t="str">
        <f>IF(WynKl2[[#This Row],[Tr1]]="","",IFERROR(WynKl2[[#This Row],[Tr1]]*3600*(WynKl2[[#This Row],[Vi]]/(SUMIFS(WynKl2[Vi],WynKl2[Tr1],"&gt;00:00:00")/COUNTA(WynKl2[Tr1])))/3600,""))</f>
        <v/>
      </c>
      <c r="J27" s="25" t="str">
        <f>IFERROR(_xlfn.RANK.EQ(WynKl2[[#This Row],[Tsk1]],WynKl2[Tsk1],1),"")</f>
        <v/>
      </c>
      <c r="K27" s="24"/>
      <c r="L27" s="24" t="str">
        <f>IF(WynKl2[[#This Row],[Tr2]]="","",IFERROR(WynKl2[[#This Row],[Tr2]]*3600*(WynKl2[[#This Row],[Vi]]/(SUMIFS(WynKl2[Vi],WynKl2[Tr2],"&gt;00:00:00")/COUNTA(WynKl2[Tr2])))/3600,""))</f>
        <v/>
      </c>
      <c r="M27" s="25" t="str">
        <f>IFERROR(_xlfn.RANK.EQ(WynKl2[[#This Row],[Tsk2]],WynKl2[Tsk2],1),"")</f>
        <v/>
      </c>
      <c r="N27" s="24"/>
      <c r="O27" s="24" t="str">
        <f>IF(WynKl2[[#This Row],[Tr3]]="","",IFERROR(WynKl2[[#This Row],[Tr3]]*3600*(WynKl2[[#This Row],[Vi]]/(SUMIFS(WynKl2[Vi],WynKl2[Tr3],"&gt;00:00:00")/COUNTA(WynKl2[Tr3])))/3600,""))</f>
        <v/>
      </c>
      <c r="P27" s="25" t="str">
        <f>IFERROR(_xlfn.RANK.EQ(WynKl2[[#This Row],[Tsk3]],WynKl2[Tsk3],1),"")</f>
        <v/>
      </c>
      <c r="Q27" s="24"/>
      <c r="R27" s="24" t="str">
        <f>IF(WynKl2[[#This Row],[Tr4]]="","",IFERROR(WynKl2[[#This Row],[Tr4]]*3600*(WynKl2[[#This Row],[Vi]]/(SUMIFS(WynKl2[Vi],WynKl2[Tr4],"&gt;00:00:00")/COUNTA(WynKl2[Tr4])))/3600,""))</f>
        <v/>
      </c>
      <c r="S27" s="25" t="str">
        <f>IFERROR(_xlfn.RANK.EQ(WynKl2[[#This Row],[Tsk4]],WynKl2[Tsk4],1),"")</f>
        <v/>
      </c>
      <c r="T27" s="24"/>
      <c r="U27" s="24" t="str">
        <f>IF(WynKl2[[#This Row],[Tr5]]="","",IFERROR(WynKl2[[#This Row],[Tr5]]*3600*(WynKl2[[#This Row],[Vi]]/(SUMIFS(WynKl2[Vi],WynKl2[Tr5],"&gt;00:00:00")/COUNTA(WynKl2[Tr5])))/3600,""))</f>
        <v/>
      </c>
      <c r="V27" s="25" t="str">
        <f>IFERROR(_xlfn.RANK.EQ(WynKl2[[#This Row],[Tsk5]],WynKl2[Tsk5],1),"")</f>
        <v/>
      </c>
      <c r="W27" s="24"/>
      <c r="X27" s="24" t="str">
        <f>IF(WynKl2[[#This Row],[Tr6]]="","",IFERROR(WynKl2[[#This Row],[Tr6]]*3600*(WynKl2[[#This Row],[Vi]]/(SUMIFS(WynKl2[Vi],WynKl2[Tr6],"&gt;00:00:00")/COUNTA(WynKl2[Tr6])))/3600,""))</f>
        <v/>
      </c>
      <c r="Y27" s="25" t="str">
        <f>IFERROR(_xlfn.RANK.EQ(WynKl2[[#This Row],[Tsk6]],WynKl2[Tsk6],1),"")</f>
        <v/>
      </c>
      <c r="Z27" s="24"/>
      <c r="AA27" s="24" t="str">
        <f>IF(WynKl2[[#This Row],[Tr7]]="","",IFERROR(WynKl2[[#This Row],[Tr7]]*3600*(WynKl2[[#This Row],[Vi]]/(SUMIFS(WynKl2[Vi],WynKl2[Tr7],"&gt;00:00:00")/COUNTA(WynKl2[Tr7])))/3600,""))</f>
        <v/>
      </c>
      <c r="AB27" s="25" t="str">
        <f>IFERROR(_xlfn.RANK.EQ(WynKl2[[#This Row],[Tsk7]],WynKl2[Tsk7],1),"")</f>
        <v/>
      </c>
      <c r="AC27" s="24"/>
      <c r="AD27" s="24" t="str">
        <f>IF(WynKl2[[#This Row],[Tr8]]="","",IFERROR(WynKl2[[#This Row],[Tr8]]*3600*(WynKl2[[#This Row],[Vi]]/(SUMIFS(WynKl2[Vi],WynKl2[Tr8],"&gt;00:00:00")/COUNTA(WynKl2[Tr8])))/3600,""))</f>
        <v/>
      </c>
      <c r="AE27" s="25" t="str">
        <f>IFERROR(_xlfn.RANK.EQ(WynKl2[[#This Row],[Tsk8]],WynKl2[Tsk8],1),"")</f>
        <v/>
      </c>
      <c r="AF27" s="24"/>
      <c r="AG27" s="24" t="str">
        <f>IF(WynKl2[[#This Row],[Tr9]]="","",IFERROR(WynKl2[[#This Row],[Tr9]]*3600*(WynKl2[[#This Row],[Vi]]/(SUMIFS(WynKl2[Vi],WynKl2[Tr9],"&gt;00:00:00")/COUNTA(WynKl2[Tr9])))/3600,""))</f>
        <v/>
      </c>
      <c r="AH27" s="25" t="str">
        <f>IFERROR(_xlfn.RANK.EQ(WynKl2[[#This Row],[Tsk9]],WynKl2[Tsk9],1),"")</f>
        <v/>
      </c>
      <c r="AI27" s="25" t="str">
        <f t="shared" si="1"/>
        <v/>
      </c>
      <c r="AJ27" s="21"/>
      <c r="AK27" s="25">
        <f ca="1">IFERROR(IF(lista_startowa!$B27=0,"",lista_startowa!$B27),"")</f>
        <v>21</v>
      </c>
    </row>
    <row r="28" spans="2:37" x14ac:dyDescent="0.25">
      <c r="B28" s="21">
        <f t="shared" ca="1" si="0"/>
        <v>22</v>
      </c>
      <c r="C28" s="22" t="str">
        <f>IFERROR(IF(lista_startowa!$C63=0,"",lista_startowa!$C63),"")</f>
        <v/>
      </c>
      <c r="D28" s="22" t="str">
        <f>IFERROR(IF(lista_startowa!$D63=0,"",lista_startowa!$D63),"")</f>
        <v/>
      </c>
      <c r="E28" s="23" t="str">
        <f>IFERROR(IF(lista_startowa!$E63=0,"",lista_startowa!$E63),"")</f>
        <v/>
      </c>
      <c r="F28" s="22" t="str">
        <f>IFERROR(IF(lista_startowa!$F63=0,"",lista_startowa!$F63),"")</f>
        <v/>
      </c>
      <c r="G28" s="22" t="str">
        <f>IFERROR(IF(lista_startowa!$G63=0,"",lista_startowa!$G63),"")</f>
        <v/>
      </c>
      <c r="H28" s="24"/>
      <c r="I28" s="24" t="str">
        <f>IF(WynKl2[[#This Row],[Tr1]]="","",IFERROR(WynKl2[[#This Row],[Tr1]]*3600*(WynKl2[[#This Row],[Vi]]/(SUMIFS(WynKl2[Vi],WynKl2[Tr1],"&gt;00:00:00")/COUNTA(WynKl2[Tr1])))/3600,""))</f>
        <v/>
      </c>
      <c r="J28" s="25" t="str">
        <f>IFERROR(_xlfn.RANK.EQ(WynKl2[[#This Row],[Tsk1]],WynKl2[Tsk1],1),"")</f>
        <v/>
      </c>
      <c r="K28" s="24"/>
      <c r="L28" s="24" t="str">
        <f>IF(WynKl2[[#This Row],[Tr2]]="","",IFERROR(WynKl2[[#This Row],[Tr2]]*3600*(WynKl2[[#This Row],[Vi]]/(SUMIFS(WynKl2[Vi],WynKl2[Tr2],"&gt;00:00:00")/COUNTA(WynKl2[Tr2])))/3600,""))</f>
        <v/>
      </c>
      <c r="M28" s="25" t="str">
        <f>IFERROR(_xlfn.RANK.EQ(WynKl2[[#This Row],[Tsk2]],WynKl2[Tsk2],1),"")</f>
        <v/>
      </c>
      <c r="N28" s="24"/>
      <c r="O28" s="24" t="str">
        <f>IF(WynKl2[[#This Row],[Tr3]]="","",IFERROR(WynKl2[[#This Row],[Tr3]]*3600*(WynKl2[[#This Row],[Vi]]/(SUMIFS(WynKl2[Vi],WynKl2[Tr3],"&gt;00:00:00")/COUNTA(WynKl2[Tr3])))/3600,""))</f>
        <v/>
      </c>
      <c r="P28" s="25" t="str">
        <f>IFERROR(_xlfn.RANK.EQ(WynKl2[[#This Row],[Tsk3]],WynKl2[Tsk3],1),"")</f>
        <v/>
      </c>
      <c r="Q28" s="24"/>
      <c r="R28" s="24" t="str">
        <f>IF(WynKl2[[#This Row],[Tr4]]="","",IFERROR(WynKl2[[#This Row],[Tr4]]*3600*(WynKl2[[#This Row],[Vi]]/(SUMIFS(WynKl2[Vi],WynKl2[Tr4],"&gt;00:00:00")/COUNTA(WynKl2[Tr4])))/3600,""))</f>
        <v/>
      </c>
      <c r="S28" s="25" t="str">
        <f>IFERROR(_xlfn.RANK.EQ(WynKl2[[#This Row],[Tsk4]],WynKl2[Tsk4],1),"")</f>
        <v/>
      </c>
      <c r="T28" s="24"/>
      <c r="U28" s="24" t="str">
        <f>IF(WynKl2[[#This Row],[Tr5]]="","",IFERROR(WynKl2[[#This Row],[Tr5]]*3600*(WynKl2[[#This Row],[Vi]]/(SUMIFS(WynKl2[Vi],WynKl2[Tr5],"&gt;00:00:00")/COUNTA(WynKl2[Tr5])))/3600,""))</f>
        <v/>
      </c>
      <c r="V28" s="25" t="str">
        <f>IFERROR(_xlfn.RANK.EQ(WynKl2[[#This Row],[Tsk5]],WynKl2[Tsk5],1),"")</f>
        <v/>
      </c>
      <c r="W28" s="24"/>
      <c r="X28" s="24" t="str">
        <f>IF(WynKl2[[#This Row],[Tr6]]="","",IFERROR(WynKl2[[#This Row],[Tr6]]*3600*(WynKl2[[#This Row],[Vi]]/(SUMIFS(WynKl2[Vi],WynKl2[Tr6],"&gt;00:00:00")/COUNTA(WynKl2[Tr6])))/3600,""))</f>
        <v/>
      </c>
      <c r="Y28" s="25" t="str">
        <f>IFERROR(_xlfn.RANK.EQ(WynKl2[[#This Row],[Tsk6]],WynKl2[Tsk6],1),"")</f>
        <v/>
      </c>
      <c r="Z28" s="24"/>
      <c r="AA28" s="24" t="str">
        <f>IF(WynKl2[[#This Row],[Tr7]]="","",IFERROR(WynKl2[[#This Row],[Tr7]]*3600*(WynKl2[[#This Row],[Vi]]/(SUMIFS(WynKl2[Vi],WynKl2[Tr7],"&gt;00:00:00")/COUNTA(WynKl2[Tr7])))/3600,""))</f>
        <v/>
      </c>
      <c r="AB28" s="25" t="str">
        <f>IFERROR(_xlfn.RANK.EQ(WynKl2[[#This Row],[Tsk7]],WynKl2[Tsk7],1),"")</f>
        <v/>
      </c>
      <c r="AC28" s="24"/>
      <c r="AD28" s="24" t="str">
        <f>IF(WynKl2[[#This Row],[Tr8]]="","",IFERROR(WynKl2[[#This Row],[Tr8]]*3600*(WynKl2[[#This Row],[Vi]]/(SUMIFS(WynKl2[Vi],WynKl2[Tr8],"&gt;00:00:00")/COUNTA(WynKl2[Tr8])))/3600,""))</f>
        <v/>
      </c>
      <c r="AE28" s="25" t="str">
        <f>IFERROR(_xlfn.RANK.EQ(WynKl2[[#This Row],[Tsk8]],WynKl2[Tsk8],1),"")</f>
        <v/>
      </c>
      <c r="AF28" s="24"/>
      <c r="AG28" s="24" t="str">
        <f>IF(WynKl2[[#This Row],[Tr9]]="","",IFERROR(WynKl2[[#This Row],[Tr9]]*3600*(WynKl2[[#This Row],[Vi]]/(SUMIFS(WynKl2[Vi],WynKl2[Tr9],"&gt;00:00:00")/COUNTA(WynKl2[Tr9])))/3600,""))</f>
        <v/>
      </c>
      <c r="AH28" s="25" t="str">
        <f>IFERROR(_xlfn.RANK.EQ(WynKl2[[#This Row],[Tsk9]],WynKl2[Tsk9],1),"")</f>
        <v/>
      </c>
      <c r="AI28" s="25" t="str">
        <f t="shared" si="1"/>
        <v/>
      </c>
      <c r="AJ28" s="21"/>
      <c r="AK28" s="25">
        <f ca="1">IFERROR(IF(lista_startowa!$B28=0,"",lista_startowa!$B28),"")</f>
        <v>22</v>
      </c>
    </row>
    <row r="29" spans="2:37" x14ac:dyDescent="0.25">
      <c r="B29" s="21">
        <f t="shared" ca="1" si="0"/>
        <v>23</v>
      </c>
      <c r="C29" s="22" t="str">
        <f>IFERROR(IF(lista_startowa!$C64=0,"",lista_startowa!$C64),"")</f>
        <v/>
      </c>
      <c r="D29" s="22" t="str">
        <f>IFERROR(IF(lista_startowa!$D64=0,"",lista_startowa!$D64),"")</f>
        <v/>
      </c>
      <c r="E29" s="23" t="str">
        <f>IFERROR(IF(lista_startowa!$E64=0,"",lista_startowa!$E64),"")</f>
        <v/>
      </c>
      <c r="F29" s="22" t="str">
        <f>IFERROR(IF(lista_startowa!$F64=0,"",lista_startowa!$F64),"")</f>
        <v/>
      </c>
      <c r="G29" s="22" t="str">
        <f>IFERROR(IF(lista_startowa!$G64=0,"",lista_startowa!$G64),"")</f>
        <v/>
      </c>
      <c r="H29" s="24"/>
      <c r="I29" s="24" t="str">
        <f>IF(WynKl2[[#This Row],[Tr1]]="","",IFERROR(WynKl2[[#This Row],[Tr1]]*3600*(WynKl2[[#This Row],[Vi]]/(SUMIFS(WynKl2[Vi],WynKl2[Tr1],"&gt;00:00:00")/COUNTA(WynKl2[Tr1])))/3600,""))</f>
        <v/>
      </c>
      <c r="J29" s="25" t="str">
        <f>IFERROR(_xlfn.RANK.EQ(WynKl2[[#This Row],[Tsk1]],WynKl2[Tsk1],1),"")</f>
        <v/>
      </c>
      <c r="K29" s="24"/>
      <c r="L29" s="24" t="str">
        <f>IF(WynKl2[[#This Row],[Tr2]]="","",IFERROR(WynKl2[[#This Row],[Tr2]]*3600*(WynKl2[[#This Row],[Vi]]/(SUMIFS(WynKl2[Vi],WynKl2[Tr2],"&gt;00:00:00")/COUNTA(WynKl2[Tr2])))/3600,""))</f>
        <v/>
      </c>
      <c r="M29" s="25" t="str">
        <f>IFERROR(_xlfn.RANK.EQ(WynKl2[[#This Row],[Tsk2]],WynKl2[Tsk2],1),"")</f>
        <v/>
      </c>
      <c r="N29" s="24"/>
      <c r="O29" s="24" t="str">
        <f>IF(WynKl2[[#This Row],[Tr3]]="","",IFERROR(WynKl2[[#This Row],[Tr3]]*3600*(WynKl2[[#This Row],[Vi]]/(SUMIFS(WynKl2[Vi],WynKl2[Tr3],"&gt;00:00:00")/COUNTA(WynKl2[Tr3])))/3600,""))</f>
        <v/>
      </c>
      <c r="P29" s="25" t="str">
        <f>IFERROR(_xlfn.RANK.EQ(WynKl2[[#This Row],[Tsk3]],WynKl2[Tsk3],1),"")</f>
        <v/>
      </c>
      <c r="Q29" s="24"/>
      <c r="R29" s="24" t="str">
        <f>IF(WynKl2[[#This Row],[Tr4]]="","",IFERROR(WynKl2[[#This Row],[Tr4]]*3600*(WynKl2[[#This Row],[Vi]]/(SUMIFS(WynKl2[Vi],WynKl2[Tr4],"&gt;00:00:00")/COUNTA(WynKl2[Tr4])))/3600,""))</f>
        <v/>
      </c>
      <c r="S29" s="25" t="str">
        <f>IFERROR(_xlfn.RANK.EQ(WynKl2[[#This Row],[Tsk4]],WynKl2[Tsk4],1),"")</f>
        <v/>
      </c>
      <c r="T29" s="24"/>
      <c r="U29" s="24" t="str">
        <f>IF(WynKl2[[#This Row],[Tr5]]="","",IFERROR(WynKl2[[#This Row],[Tr5]]*3600*(WynKl2[[#This Row],[Vi]]/(SUMIFS(WynKl2[Vi],WynKl2[Tr5],"&gt;00:00:00")/COUNTA(WynKl2[Tr5])))/3600,""))</f>
        <v/>
      </c>
      <c r="V29" s="25" t="str">
        <f>IFERROR(_xlfn.RANK.EQ(WynKl2[[#This Row],[Tsk5]],WynKl2[Tsk5],1),"")</f>
        <v/>
      </c>
      <c r="W29" s="24"/>
      <c r="X29" s="24" t="str">
        <f>IF(WynKl2[[#This Row],[Tr6]]="","",IFERROR(WynKl2[[#This Row],[Tr6]]*3600*(WynKl2[[#This Row],[Vi]]/(SUMIFS(WynKl2[Vi],WynKl2[Tr6],"&gt;00:00:00")/COUNTA(WynKl2[Tr6])))/3600,""))</f>
        <v/>
      </c>
      <c r="Y29" s="25" t="str">
        <f>IFERROR(_xlfn.RANK.EQ(WynKl2[[#This Row],[Tsk6]],WynKl2[Tsk6],1),"")</f>
        <v/>
      </c>
      <c r="Z29" s="24"/>
      <c r="AA29" s="24" t="str">
        <f>IF(WynKl2[[#This Row],[Tr7]]="","",IFERROR(WynKl2[[#This Row],[Tr7]]*3600*(WynKl2[[#This Row],[Vi]]/(SUMIFS(WynKl2[Vi],WynKl2[Tr7],"&gt;00:00:00")/COUNTA(WynKl2[Tr7])))/3600,""))</f>
        <v/>
      </c>
      <c r="AB29" s="25" t="str">
        <f>IFERROR(_xlfn.RANK.EQ(WynKl2[[#This Row],[Tsk7]],WynKl2[Tsk7],1),"")</f>
        <v/>
      </c>
      <c r="AC29" s="24"/>
      <c r="AD29" s="24" t="str">
        <f>IF(WynKl2[[#This Row],[Tr8]]="","",IFERROR(WynKl2[[#This Row],[Tr8]]*3600*(WynKl2[[#This Row],[Vi]]/(SUMIFS(WynKl2[Vi],WynKl2[Tr8],"&gt;00:00:00")/COUNTA(WynKl2[Tr8])))/3600,""))</f>
        <v/>
      </c>
      <c r="AE29" s="25" t="str">
        <f>IFERROR(_xlfn.RANK.EQ(WynKl2[[#This Row],[Tsk8]],WynKl2[Tsk8],1),"")</f>
        <v/>
      </c>
      <c r="AF29" s="24"/>
      <c r="AG29" s="24" t="str">
        <f>IF(WynKl2[[#This Row],[Tr9]]="","",IFERROR(WynKl2[[#This Row],[Tr9]]*3600*(WynKl2[[#This Row],[Vi]]/(SUMIFS(WynKl2[Vi],WynKl2[Tr9],"&gt;00:00:00")/COUNTA(WynKl2[Tr9])))/3600,""))</f>
        <v/>
      </c>
      <c r="AH29" s="25" t="str">
        <f>IFERROR(_xlfn.RANK.EQ(WynKl2[[#This Row],[Tsk9]],WynKl2[Tsk9],1),"")</f>
        <v/>
      </c>
      <c r="AI29" s="25" t="str">
        <f t="shared" si="1"/>
        <v/>
      </c>
      <c r="AJ29" s="21"/>
      <c r="AK29" s="25">
        <f ca="1">IFERROR(IF(lista_startowa!$B29=0,"",lista_startowa!$B29),"")</f>
        <v>23</v>
      </c>
    </row>
    <row r="30" spans="2:37" x14ac:dyDescent="0.25">
      <c r="B30" s="21">
        <f t="shared" ca="1" si="0"/>
        <v>24</v>
      </c>
      <c r="C30" s="22" t="str">
        <f>IFERROR(IF(lista_startowa!$C65=0,"",lista_startowa!$C65),"")</f>
        <v/>
      </c>
      <c r="D30" s="22" t="str">
        <f>IFERROR(IF(lista_startowa!$D65=0,"",lista_startowa!$D65),"")</f>
        <v/>
      </c>
      <c r="E30" s="23" t="str">
        <f>IFERROR(IF(lista_startowa!$E65=0,"",lista_startowa!$E65),"")</f>
        <v/>
      </c>
      <c r="F30" s="22" t="str">
        <f>IFERROR(IF(lista_startowa!$F65=0,"",lista_startowa!$F65),"")</f>
        <v/>
      </c>
      <c r="G30" s="22" t="str">
        <f>IFERROR(IF(lista_startowa!$G65=0,"",lista_startowa!$G65),"")</f>
        <v/>
      </c>
      <c r="H30" s="24"/>
      <c r="I30" s="24" t="str">
        <f>IF(WynKl2[[#This Row],[Tr1]]="","",IFERROR(WynKl2[[#This Row],[Tr1]]*3600*(WynKl2[[#This Row],[Vi]]/(SUMIFS(WynKl2[Vi],WynKl2[Tr1],"&gt;00:00:00")/COUNTA(WynKl2[Tr1])))/3600,""))</f>
        <v/>
      </c>
      <c r="J30" s="25" t="str">
        <f>IFERROR(_xlfn.RANK.EQ(WynKl2[[#This Row],[Tsk1]],WynKl2[Tsk1],1),"")</f>
        <v/>
      </c>
      <c r="K30" s="24"/>
      <c r="L30" s="24" t="str">
        <f>IF(WynKl2[[#This Row],[Tr2]]="","",IFERROR(WynKl2[[#This Row],[Tr2]]*3600*(WynKl2[[#This Row],[Vi]]/(SUMIFS(WynKl2[Vi],WynKl2[Tr2],"&gt;00:00:00")/COUNTA(WynKl2[Tr2])))/3600,""))</f>
        <v/>
      </c>
      <c r="M30" s="25" t="str">
        <f>IFERROR(_xlfn.RANK.EQ(WynKl2[[#This Row],[Tsk2]],WynKl2[Tsk2],1),"")</f>
        <v/>
      </c>
      <c r="N30" s="24"/>
      <c r="O30" s="24" t="str">
        <f>IF(WynKl2[[#This Row],[Tr3]]="","",IFERROR(WynKl2[[#This Row],[Tr3]]*3600*(WynKl2[[#This Row],[Vi]]/(SUMIFS(WynKl2[Vi],WynKl2[Tr3],"&gt;00:00:00")/COUNTA(WynKl2[Tr3])))/3600,""))</f>
        <v/>
      </c>
      <c r="P30" s="25" t="str">
        <f>IFERROR(_xlfn.RANK.EQ(WynKl2[[#This Row],[Tsk3]],WynKl2[Tsk3],1),"")</f>
        <v/>
      </c>
      <c r="Q30" s="24"/>
      <c r="R30" s="24" t="str">
        <f>IF(WynKl2[[#This Row],[Tr4]]="","",IFERROR(WynKl2[[#This Row],[Tr4]]*3600*(WynKl2[[#This Row],[Vi]]/(SUMIFS(WynKl2[Vi],WynKl2[Tr4],"&gt;00:00:00")/COUNTA(WynKl2[Tr4])))/3600,""))</f>
        <v/>
      </c>
      <c r="S30" s="25" t="str">
        <f>IFERROR(_xlfn.RANK.EQ(WynKl2[[#This Row],[Tsk4]],WynKl2[Tsk4],1),"")</f>
        <v/>
      </c>
      <c r="T30" s="24"/>
      <c r="U30" s="24" t="str">
        <f>IF(WynKl2[[#This Row],[Tr5]]="","",IFERROR(WynKl2[[#This Row],[Tr5]]*3600*(WynKl2[[#This Row],[Vi]]/(SUMIFS(WynKl2[Vi],WynKl2[Tr5],"&gt;00:00:00")/COUNTA(WynKl2[Tr5])))/3600,""))</f>
        <v/>
      </c>
      <c r="V30" s="25" t="str">
        <f>IFERROR(_xlfn.RANK.EQ(WynKl2[[#This Row],[Tsk5]],WynKl2[Tsk5],1),"")</f>
        <v/>
      </c>
      <c r="W30" s="24"/>
      <c r="X30" s="24" t="str">
        <f>IF(WynKl2[[#This Row],[Tr6]]="","",IFERROR(WynKl2[[#This Row],[Tr6]]*3600*(WynKl2[[#This Row],[Vi]]/(SUMIFS(WynKl2[Vi],WynKl2[Tr6],"&gt;00:00:00")/COUNTA(WynKl2[Tr6])))/3600,""))</f>
        <v/>
      </c>
      <c r="Y30" s="25" t="str">
        <f>IFERROR(_xlfn.RANK.EQ(WynKl2[[#This Row],[Tsk6]],WynKl2[Tsk6],1),"")</f>
        <v/>
      </c>
      <c r="Z30" s="24"/>
      <c r="AA30" s="24" t="str">
        <f>IF(WynKl2[[#This Row],[Tr7]]="","",IFERROR(WynKl2[[#This Row],[Tr7]]*3600*(WynKl2[[#This Row],[Vi]]/(SUMIFS(WynKl2[Vi],WynKl2[Tr7],"&gt;00:00:00")/COUNTA(WynKl2[Tr7])))/3600,""))</f>
        <v/>
      </c>
      <c r="AB30" s="25" t="str">
        <f>IFERROR(_xlfn.RANK.EQ(WynKl2[[#This Row],[Tsk7]],WynKl2[Tsk7],1),"")</f>
        <v/>
      </c>
      <c r="AC30" s="24"/>
      <c r="AD30" s="24" t="str">
        <f>IF(WynKl2[[#This Row],[Tr8]]="","",IFERROR(WynKl2[[#This Row],[Tr8]]*3600*(WynKl2[[#This Row],[Vi]]/(SUMIFS(WynKl2[Vi],WynKl2[Tr8],"&gt;00:00:00")/COUNTA(WynKl2[Tr8])))/3600,""))</f>
        <v/>
      </c>
      <c r="AE30" s="25" t="str">
        <f>IFERROR(_xlfn.RANK.EQ(WynKl2[[#This Row],[Tsk8]],WynKl2[Tsk8],1),"")</f>
        <v/>
      </c>
      <c r="AF30" s="24"/>
      <c r="AG30" s="24" t="str">
        <f>IF(WynKl2[[#This Row],[Tr9]]="","",IFERROR(WynKl2[[#This Row],[Tr9]]*3600*(WynKl2[[#This Row],[Vi]]/(SUMIFS(WynKl2[Vi],WynKl2[Tr9],"&gt;00:00:00")/COUNTA(WynKl2[Tr9])))/3600,""))</f>
        <v/>
      </c>
      <c r="AH30" s="25" t="str">
        <f>IFERROR(_xlfn.RANK.EQ(WynKl2[[#This Row],[Tsk9]],WynKl2[Tsk9],1),"")</f>
        <v/>
      </c>
      <c r="AI30" s="25" t="str">
        <f t="shared" si="1"/>
        <v/>
      </c>
      <c r="AJ30" s="21"/>
      <c r="AK30" s="25">
        <f ca="1">IFERROR(IF(lista_startowa!$B30=0,"",lista_startowa!$B30),"")</f>
        <v>24</v>
      </c>
    </row>
    <row r="31" spans="2:37" x14ac:dyDescent="0.25">
      <c r="B31" s="21">
        <f t="shared" ca="1" si="0"/>
        <v>25</v>
      </c>
      <c r="C31" s="22" t="str">
        <f>IFERROR(IF(lista_startowa!$C66=0,"",lista_startowa!$C66),"")</f>
        <v/>
      </c>
      <c r="D31" s="22" t="str">
        <f>IFERROR(IF(lista_startowa!$D66=0,"",lista_startowa!$D66),"")</f>
        <v/>
      </c>
      <c r="E31" s="23" t="str">
        <f>IFERROR(IF(lista_startowa!$E66=0,"",lista_startowa!$E66),"")</f>
        <v/>
      </c>
      <c r="F31" s="22" t="str">
        <f>IFERROR(IF(lista_startowa!$F66=0,"",lista_startowa!$F66),"")</f>
        <v/>
      </c>
      <c r="G31" s="22" t="str">
        <f>IFERROR(IF(lista_startowa!$G66=0,"",lista_startowa!$G66),"")</f>
        <v/>
      </c>
      <c r="H31" s="24"/>
      <c r="I31" s="24" t="str">
        <f>IF(WynKl2[[#This Row],[Tr1]]="","",IFERROR(WynKl2[[#This Row],[Tr1]]*3600*(WynKl2[[#This Row],[Vi]]/(SUMIFS(WynKl2[Vi],WynKl2[Tr1],"&gt;00:00:00")/COUNTA(WynKl2[Tr1])))/3600,""))</f>
        <v/>
      </c>
      <c r="J31" s="25" t="str">
        <f>IFERROR(_xlfn.RANK.EQ(WynKl2[[#This Row],[Tsk1]],WynKl2[Tsk1],1),"")</f>
        <v/>
      </c>
      <c r="K31" s="24"/>
      <c r="L31" s="24" t="str">
        <f>IF(WynKl2[[#This Row],[Tr2]]="","",IFERROR(WynKl2[[#This Row],[Tr2]]*3600*(WynKl2[[#This Row],[Vi]]/(SUMIFS(WynKl2[Vi],WynKl2[Tr2],"&gt;00:00:00")/COUNTA(WynKl2[Tr2])))/3600,""))</f>
        <v/>
      </c>
      <c r="M31" s="25" t="str">
        <f>IFERROR(_xlfn.RANK.EQ(WynKl2[[#This Row],[Tsk2]],WynKl2[Tsk2],1),"")</f>
        <v/>
      </c>
      <c r="N31" s="24"/>
      <c r="O31" s="24" t="str">
        <f>IF(WynKl2[[#This Row],[Tr3]]="","",IFERROR(WynKl2[[#This Row],[Tr3]]*3600*(WynKl2[[#This Row],[Vi]]/(SUMIFS(WynKl2[Vi],WynKl2[Tr3],"&gt;00:00:00")/COUNTA(WynKl2[Tr3])))/3600,""))</f>
        <v/>
      </c>
      <c r="P31" s="25" t="str">
        <f>IFERROR(_xlfn.RANK.EQ(WynKl2[[#This Row],[Tsk3]],WynKl2[Tsk3],1),"")</f>
        <v/>
      </c>
      <c r="Q31" s="24"/>
      <c r="R31" s="24" t="str">
        <f>IF(WynKl2[[#This Row],[Tr4]]="","",IFERROR(WynKl2[[#This Row],[Tr4]]*3600*(WynKl2[[#This Row],[Vi]]/(SUMIFS(WynKl2[Vi],WynKl2[Tr4],"&gt;00:00:00")/COUNTA(WynKl2[Tr4])))/3600,""))</f>
        <v/>
      </c>
      <c r="S31" s="25" t="str">
        <f>IFERROR(_xlfn.RANK.EQ(WynKl2[[#This Row],[Tsk4]],WynKl2[Tsk4],1),"")</f>
        <v/>
      </c>
      <c r="T31" s="24"/>
      <c r="U31" s="24" t="str">
        <f>IF(WynKl2[[#This Row],[Tr5]]="","",IFERROR(WynKl2[[#This Row],[Tr5]]*3600*(WynKl2[[#This Row],[Vi]]/(SUMIFS(WynKl2[Vi],WynKl2[Tr5],"&gt;00:00:00")/COUNTA(WynKl2[Tr5])))/3600,""))</f>
        <v/>
      </c>
      <c r="V31" s="25" t="str">
        <f>IFERROR(_xlfn.RANK.EQ(WynKl2[[#This Row],[Tsk5]],WynKl2[Tsk5],1),"")</f>
        <v/>
      </c>
      <c r="W31" s="24"/>
      <c r="X31" s="24" t="str">
        <f>IF(WynKl2[[#This Row],[Tr6]]="","",IFERROR(WynKl2[[#This Row],[Tr6]]*3600*(WynKl2[[#This Row],[Vi]]/(SUMIFS(WynKl2[Vi],WynKl2[Tr6],"&gt;00:00:00")/COUNTA(WynKl2[Tr6])))/3600,""))</f>
        <v/>
      </c>
      <c r="Y31" s="25" t="str">
        <f>IFERROR(_xlfn.RANK.EQ(WynKl2[[#This Row],[Tsk6]],WynKl2[Tsk6],1),"")</f>
        <v/>
      </c>
      <c r="Z31" s="24"/>
      <c r="AA31" s="24" t="str">
        <f>IF(WynKl2[[#This Row],[Tr7]]="","",IFERROR(WynKl2[[#This Row],[Tr7]]*3600*(WynKl2[[#This Row],[Vi]]/(SUMIFS(WynKl2[Vi],WynKl2[Tr7],"&gt;00:00:00")/COUNTA(WynKl2[Tr7])))/3600,""))</f>
        <v/>
      </c>
      <c r="AB31" s="25" t="str">
        <f>IFERROR(_xlfn.RANK.EQ(WynKl2[[#This Row],[Tsk7]],WynKl2[Tsk7],1),"")</f>
        <v/>
      </c>
      <c r="AC31" s="24"/>
      <c r="AD31" s="24" t="str">
        <f>IF(WynKl2[[#This Row],[Tr8]]="","",IFERROR(WynKl2[[#This Row],[Tr8]]*3600*(WynKl2[[#This Row],[Vi]]/(SUMIFS(WynKl2[Vi],WynKl2[Tr8],"&gt;00:00:00")/COUNTA(WynKl2[Tr8])))/3600,""))</f>
        <v/>
      </c>
      <c r="AE31" s="25" t="str">
        <f>IFERROR(_xlfn.RANK.EQ(WynKl2[[#This Row],[Tsk8]],WynKl2[Tsk8],1),"")</f>
        <v/>
      </c>
      <c r="AF31" s="24"/>
      <c r="AG31" s="24" t="str">
        <f>IF(WynKl2[[#This Row],[Tr9]]="","",IFERROR(WynKl2[[#This Row],[Tr9]]*3600*(WynKl2[[#This Row],[Vi]]/(SUMIFS(WynKl2[Vi],WynKl2[Tr9],"&gt;00:00:00")/COUNTA(WynKl2[Tr9])))/3600,""))</f>
        <v/>
      </c>
      <c r="AH31" s="25" t="str">
        <f>IFERROR(_xlfn.RANK.EQ(WynKl2[[#This Row],[Tsk9]],WynKl2[Tsk9],1),"")</f>
        <v/>
      </c>
      <c r="AI31" s="25" t="str">
        <f t="shared" si="1"/>
        <v/>
      </c>
      <c r="AJ31" s="21"/>
      <c r="AK31" s="25">
        <f ca="1">IFERROR(IF(lista_startowa!$B31=0,"",lista_startowa!$B31),"")</f>
        <v>25</v>
      </c>
    </row>
    <row r="32" spans="2:37" x14ac:dyDescent="0.25">
      <c r="B32" s="21">
        <f t="shared" ca="1" si="0"/>
        <v>26</v>
      </c>
      <c r="C32" s="22" t="str">
        <f>IFERROR(IF(lista_startowa!$C67=0,"",lista_startowa!$C67),"")</f>
        <v/>
      </c>
      <c r="D32" s="22" t="str">
        <f>IFERROR(IF(lista_startowa!$D67=0,"",lista_startowa!$D67),"")</f>
        <v/>
      </c>
      <c r="E32" s="23" t="str">
        <f>IFERROR(IF(lista_startowa!$E67=0,"",lista_startowa!$E67),"")</f>
        <v/>
      </c>
      <c r="F32" s="22" t="str">
        <f>IFERROR(IF(lista_startowa!$F67=0,"",lista_startowa!$F67),"")</f>
        <v/>
      </c>
      <c r="G32" s="22" t="str">
        <f>IFERROR(IF(lista_startowa!$G67=0,"",lista_startowa!$G67),"")</f>
        <v/>
      </c>
      <c r="H32" s="24"/>
      <c r="I32" s="24" t="str">
        <f>IF(WynKl2[[#This Row],[Tr1]]="","",IFERROR(WynKl2[[#This Row],[Tr1]]*3600*(WynKl2[[#This Row],[Vi]]/(SUMIFS(WynKl2[Vi],WynKl2[Tr1],"&gt;00:00:00")/COUNTA(WynKl2[Tr1])))/3600,""))</f>
        <v/>
      </c>
      <c r="J32" s="25" t="str">
        <f>IFERROR(_xlfn.RANK.EQ(WynKl2[[#This Row],[Tsk1]],WynKl2[Tsk1],1),"")</f>
        <v/>
      </c>
      <c r="K32" s="24"/>
      <c r="L32" s="24" t="str">
        <f>IF(WynKl2[[#This Row],[Tr2]]="","",IFERROR(WynKl2[[#This Row],[Tr2]]*3600*(WynKl2[[#This Row],[Vi]]/(SUMIFS(WynKl2[Vi],WynKl2[Tr2],"&gt;00:00:00")/COUNTA(WynKl2[Tr2])))/3600,""))</f>
        <v/>
      </c>
      <c r="M32" s="25" t="str">
        <f>IFERROR(_xlfn.RANK.EQ(WynKl2[[#This Row],[Tsk2]],WynKl2[Tsk2],1),"")</f>
        <v/>
      </c>
      <c r="N32" s="24"/>
      <c r="O32" s="24" t="str">
        <f>IF(WynKl2[[#This Row],[Tr3]]="","",IFERROR(WynKl2[[#This Row],[Tr3]]*3600*(WynKl2[[#This Row],[Vi]]/(SUMIFS(WynKl2[Vi],WynKl2[Tr3],"&gt;00:00:00")/COUNTA(WynKl2[Tr3])))/3600,""))</f>
        <v/>
      </c>
      <c r="P32" s="25" t="str">
        <f>IFERROR(_xlfn.RANK.EQ(WynKl2[[#This Row],[Tsk3]],WynKl2[Tsk3],1),"")</f>
        <v/>
      </c>
      <c r="Q32" s="24"/>
      <c r="R32" s="24" t="str">
        <f>IF(WynKl2[[#This Row],[Tr4]]="","",IFERROR(WynKl2[[#This Row],[Tr4]]*3600*(WynKl2[[#This Row],[Vi]]/(SUMIFS(WynKl2[Vi],WynKl2[Tr4],"&gt;00:00:00")/COUNTA(WynKl2[Tr4])))/3600,""))</f>
        <v/>
      </c>
      <c r="S32" s="25" t="str">
        <f>IFERROR(_xlfn.RANK.EQ(WynKl2[[#This Row],[Tsk4]],WynKl2[Tsk4],1),"")</f>
        <v/>
      </c>
      <c r="T32" s="24"/>
      <c r="U32" s="24" t="str">
        <f>IF(WynKl2[[#This Row],[Tr5]]="","",IFERROR(WynKl2[[#This Row],[Tr5]]*3600*(WynKl2[[#This Row],[Vi]]/(SUMIFS(WynKl2[Vi],WynKl2[Tr5],"&gt;00:00:00")/COUNTA(WynKl2[Tr5])))/3600,""))</f>
        <v/>
      </c>
      <c r="V32" s="25" t="str">
        <f>IFERROR(_xlfn.RANK.EQ(WynKl2[[#This Row],[Tsk5]],WynKl2[Tsk5],1),"")</f>
        <v/>
      </c>
      <c r="W32" s="24"/>
      <c r="X32" s="24" t="str">
        <f>IF(WynKl2[[#This Row],[Tr6]]="","",IFERROR(WynKl2[[#This Row],[Tr6]]*3600*(WynKl2[[#This Row],[Vi]]/(SUMIFS(WynKl2[Vi],WynKl2[Tr6],"&gt;00:00:00")/COUNTA(WynKl2[Tr6])))/3600,""))</f>
        <v/>
      </c>
      <c r="Y32" s="25" t="str">
        <f>IFERROR(_xlfn.RANK.EQ(WynKl2[[#This Row],[Tsk6]],WynKl2[Tsk6],1),"")</f>
        <v/>
      </c>
      <c r="Z32" s="24"/>
      <c r="AA32" s="24" t="str">
        <f>IF(WynKl2[[#This Row],[Tr7]]="","",IFERROR(WynKl2[[#This Row],[Tr7]]*3600*(WynKl2[[#This Row],[Vi]]/(SUMIFS(WynKl2[Vi],WynKl2[Tr7],"&gt;00:00:00")/COUNTA(WynKl2[Tr7])))/3600,""))</f>
        <v/>
      </c>
      <c r="AB32" s="25" t="str">
        <f>IFERROR(_xlfn.RANK.EQ(WynKl2[[#This Row],[Tsk7]],WynKl2[Tsk7],1),"")</f>
        <v/>
      </c>
      <c r="AC32" s="24"/>
      <c r="AD32" s="24" t="str">
        <f>IF(WynKl2[[#This Row],[Tr8]]="","",IFERROR(WynKl2[[#This Row],[Tr8]]*3600*(WynKl2[[#This Row],[Vi]]/(SUMIFS(WynKl2[Vi],WynKl2[Tr8],"&gt;00:00:00")/COUNTA(WynKl2[Tr8])))/3600,""))</f>
        <v/>
      </c>
      <c r="AE32" s="25" t="str">
        <f>IFERROR(_xlfn.RANK.EQ(WynKl2[[#This Row],[Tsk8]],WynKl2[Tsk8],1),"")</f>
        <v/>
      </c>
      <c r="AF32" s="24"/>
      <c r="AG32" s="24" t="str">
        <f>IF(WynKl2[[#This Row],[Tr9]]="","",IFERROR(WynKl2[[#This Row],[Tr9]]*3600*(WynKl2[[#This Row],[Vi]]/(SUMIFS(WynKl2[Vi],WynKl2[Tr9],"&gt;00:00:00")/COUNTA(WynKl2[Tr9])))/3600,""))</f>
        <v/>
      </c>
      <c r="AH32" s="25" t="str">
        <f>IFERROR(_xlfn.RANK.EQ(WynKl2[[#This Row],[Tsk9]],WynKl2[Tsk9],1),"")</f>
        <v/>
      </c>
      <c r="AI32" s="25" t="str">
        <f t="shared" si="1"/>
        <v/>
      </c>
      <c r="AJ32" s="21"/>
      <c r="AK32" s="25">
        <f ca="1">IFERROR(IF(lista_startowa!$B32=0,"",lista_startowa!$B32),"")</f>
        <v>26</v>
      </c>
    </row>
    <row r="33" spans="2:37" x14ac:dyDescent="0.25">
      <c r="B33" s="21">
        <f t="shared" ca="1" si="0"/>
        <v>27</v>
      </c>
      <c r="C33" s="22" t="str">
        <f>IFERROR(IF(lista_startowa!$C68=0,"",lista_startowa!$C68),"")</f>
        <v/>
      </c>
      <c r="D33" s="22" t="str">
        <f>IFERROR(IF(lista_startowa!$D68=0,"",lista_startowa!$D68),"")</f>
        <v/>
      </c>
      <c r="E33" s="23" t="str">
        <f>IFERROR(IF(lista_startowa!$E68=0,"",lista_startowa!$E68),"")</f>
        <v/>
      </c>
      <c r="F33" s="22" t="str">
        <f>IFERROR(IF(lista_startowa!$F68=0,"",lista_startowa!$F68),"")</f>
        <v/>
      </c>
      <c r="G33" s="22" t="str">
        <f>IFERROR(IF(lista_startowa!$G68=0,"",lista_startowa!$G68),"")</f>
        <v/>
      </c>
      <c r="H33" s="24"/>
      <c r="I33" s="24" t="str">
        <f>IF(WynKl2[[#This Row],[Tr1]]="","",IFERROR(WynKl2[[#This Row],[Tr1]]*3600*(WynKl2[[#This Row],[Vi]]/(SUMIFS(WynKl2[Vi],WynKl2[Tr1],"&gt;00:00:00")/COUNTA(WynKl2[Tr1])))/3600,""))</f>
        <v/>
      </c>
      <c r="J33" s="25" t="str">
        <f>IFERROR(_xlfn.RANK.EQ(WynKl2[[#This Row],[Tsk1]],WynKl2[Tsk1],1),"")</f>
        <v/>
      </c>
      <c r="K33" s="24"/>
      <c r="L33" s="24" t="str">
        <f>IF(WynKl2[[#This Row],[Tr2]]="","",IFERROR(WynKl2[[#This Row],[Tr2]]*3600*(WynKl2[[#This Row],[Vi]]/(SUMIFS(WynKl2[Vi],WynKl2[Tr2],"&gt;00:00:00")/COUNTA(WynKl2[Tr2])))/3600,""))</f>
        <v/>
      </c>
      <c r="M33" s="25" t="str">
        <f>IFERROR(_xlfn.RANK.EQ(WynKl2[[#This Row],[Tsk2]],WynKl2[Tsk2],1),"")</f>
        <v/>
      </c>
      <c r="N33" s="24"/>
      <c r="O33" s="24" t="str">
        <f>IF(WynKl2[[#This Row],[Tr3]]="","",IFERROR(WynKl2[[#This Row],[Tr3]]*3600*(WynKl2[[#This Row],[Vi]]/(SUMIFS(WynKl2[Vi],WynKl2[Tr3],"&gt;00:00:00")/COUNTA(WynKl2[Tr3])))/3600,""))</f>
        <v/>
      </c>
      <c r="P33" s="25" t="str">
        <f>IFERROR(_xlfn.RANK.EQ(WynKl2[[#This Row],[Tsk3]],WynKl2[Tsk3],1),"")</f>
        <v/>
      </c>
      <c r="Q33" s="24"/>
      <c r="R33" s="24" t="str">
        <f>IF(WynKl2[[#This Row],[Tr4]]="","",IFERROR(WynKl2[[#This Row],[Tr4]]*3600*(WynKl2[[#This Row],[Vi]]/(SUMIFS(WynKl2[Vi],WynKl2[Tr4],"&gt;00:00:00")/COUNTA(WynKl2[Tr4])))/3600,""))</f>
        <v/>
      </c>
      <c r="S33" s="25" t="str">
        <f>IFERROR(_xlfn.RANK.EQ(WynKl2[[#This Row],[Tsk4]],WynKl2[Tsk4],1),"")</f>
        <v/>
      </c>
      <c r="T33" s="24"/>
      <c r="U33" s="24" t="str">
        <f>IF(WynKl2[[#This Row],[Tr5]]="","",IFERROR(WynKl2[[#This Row],[Tr5]]*3600*(WynKl2[[#This Row],[Vi]]/(SUMIFS(WynKl2[Vi],WynKl2[Tr5],"&gt;00:00:00")/COUNTA(WynKl2[Tr5])))/3600,""))</f>
        <v/>
      </c>
      <c r="V33" s="25" t="str">
        <f>IFERROR(_xlfn.RANK.EQ(WynKl2[[#This Row],[Tsk5]],WynKl2[Tsk5],1),"")</f>
        <v/>
      </c>
      <c r="W33" s="24"/>
      <c r="X33" s="24" t="str">
        <f>IF(WynKl2[[#This Row],[Tr6]]="","",IFERROR(WynKl2[[#This Row],[Tr6]]*3600*(WynKl2[[#This Row],[Vi]]/(SUMIFS(WynKl2[Vi],WynKl2[Tr6],"&gt;00:00:00")/COUNTA(WynKl2[Tr6])))/3600,""))</f>
        <v/>
      </c>
      <c r="Y33" s="25" t="str">
        <f>IFERROR(_xlfn.RANK.EQ(WynKl2[[#This Row],[Tsk6]],WynKl2[Tsk6],1),"")</f>
        <v/>
      </c>
      <c r="Z33" s="24"/>
      <c r="AA33" s="24" t="str">
        <f>IF(WynKl2[[#This Row],[Tr7]]="","",IFERROR(WynKl2[[#This Row],[Tr7]]*3600*(WynKl2[[#This Row],[Vi]]/(SUMIFS(WynKl2[Vi],WynKl2[Tr7],"&gt;00:00:00")/COUNTA(WynKl2[Tr7])))/3600,""))</f>
        <v/>
      </c>
      <c r="AB33" s="25" t="str">
        <f>IFERROR(_xlfn.RANK.EQ(WynKl2[[#This Row],[Tsk7]],WynKl2[Tsk7],1),"")</f>
        <v/>
      </c>
      <c r="AC33" s="24"/>
      <c r="AD33" s="24" t="str">
        <f>IF(WynKl2[[#This Row],[Tr8]]="","",IFERROR(WynKl2[[#This Row],[Tr8]]*3600*(WynKl2[[#This Row],[Vi]]/(SUMIFS(WynKl2[Vi],WynKl2[Tr8],"&gt;00:00:00")/COUNTA(WynKl2[Tr8])))/3600,""))</f>
        <v/>
      </c>
      <c r="AE33" s="25" t="str">
        <f>IFERROR(_xlfn.RANK.EQ(WynKl2[[#This Row],[Tsk8]],WynKl2[Tsk8],1),"")</f>
        <v/>
      </c>
      <c r="AF33" s="24"/>
      <c r="AG33" s="24" t="str">
        <f>IF(WynKl2[[#This Row],[Tr9]]="","",IFERROR(WynKl2[[#This Row],[Tr9]]*3600*(WynKl2[[#This Row],[Vi]]/(SUMIFS(WynKl2[Vi],WynKl2[Tr9],"&gt;00:00:00")/COUNTA(WynKl2[Tr9])))/3600,""))</f>
        <v/>
      </c>
      <c r="AH33" s="25" t="str">
        <f>IFERROR(_xlfn.RANK.EQ(WynKl2[[#This Row],[Tsk9]],WynKl2[Tsk9],1),"")</f>
        <v/>
      </c>
      <c r="AI33" s="25" t="str">
        <f t="shared" si="1"/>
        <v/>
      </c>
      <c r="AJ33" s="21"/>
      <c r="AK33" s="25">
        <f ca="1">IFERROR(IF(lista_startowa!$B33=0,"",lista_startowa!$B33),"")</f>
        <v>27</v>
      </c>
    </row>
    <row r="34" spans="2:37" x14ac:dyDescent="0.25">
      <c r="B34" s="21">
        <f t="shared" ca="1" si="0"/>
        <v>28</v>
      </c>
      <c r="C34" s="22" t="str">
        <f>IFERROR(IF(lista_startowa!$C69=0,"",lista_startowa!$C69),"")</f>
        <v/>
      </c>
      <c r="D34" s="22" t="str">
        <f>IFERROR(IF(lista_startowa!$D69=0,"",lista_startowa!$D69),"")</f>
        <v/>
      </c>
      <c r="E34" s="23" t="str">
        <f>IFERROR(IF(lista_startowa!$E69=0,"",lista_startowa!$E69),"")</f>
        <v/>
      </c>
      <c r="F34" s="22" t="str">
        <f>IFERROR(IF(lista_startowa!$F69=0,"",lista_startowa!$F69),"")</f>
        <v/>
      </c>
      <c r="G34" s="22" t="str">
        <f>IFERROR(IF(lista_startowa!$G69=0,"",lista_startowa!$G69),"")</f>
        <v/>
      </c>
      <c r="H34" s="24"/>
      <c r="I34" s="24" t="str">
        <f>IF(WynKl2[[#This Row],[Tr1]]="","",IFERROR(WynKl2[[#This Row],[Tr1]]*3600*(WynKl2[[#This Row],[Vi]]/(SUMIFS(WynKl2[Vi],WynKl2[Tr1],"&gt;00:00:00")/COUNTA(WynKl2[Tr1])))/3600,""))</f>
        <v/>
      </c>
      <c r="J34" s="25" t="str">
        <f>IFERROR(_xlfn.RANK.EQ(WynKl2[[#This Row],[Tsk1]],WynKl2[Tsk1],1),"")</f>
        <v/>
      </c>
      <c r="K34" s="24"/>
      <c r="L34" s="24" t="str">
        <f>IF(WynKl2[[#This Row],[Tr2]]="","",IFERROR(WynKl2[[#This Row],[Tr2]]*3600*(WynKl2[[#This Row],[Vi]]/(SUMIFS(WynKl2[Vi],WynKl2[Tr2],"&gt;00:00:00")/COUNTA(WynKl2[Tr2])))/3600,""))</f>
        <v/>
      </c>
      <c r="M34" s="25" t="str">
        <f>IFERROR(_xlfn.RANK.EQ(WynKl2[[#This Row],[Tsk2]],WynKl2[Tsk2],1),"")</f>
        <v/>
      </c>
      <c r="N34" s="24"/>
      <c r="O34" s="24" t="str">
        <f>IF(WynKl2[[#This Row],[Tr3]]="","",IFERROR(WynKl2[[#This Row],[Tr3]]*3600*(WynKl2[[#This Row],[Vi]]/(SUMIFS(WynKl2[Vi],WynKl2[Tr3],"&gt;00:00:00")/COUNTA(WynKl2[Tr3])))/3600,""))</f>
        <v/>
      </c>
      <c r="P34" s="25" t="str">
        <f>IFERROR(_xlfn.RANK.EQ(WynKl2[[#This Row],[Tsk3]],WynKl2[Tsk3],1),"")</f>
        <v/>
      </c>
      <c r="Q34" s="24"/>
      <c r="R34" s="24" t="str">
        <f>IF(WynKl2[[#This Row],[Tr4]]="","",IFERROR(WynKl2[[#This Row],[Tr4]]*3600*(WynKl2[[#This Row],[Vi]]/(SUMIFS(WynKl2[Vi],WynKl2[Tr4],"&gt;00:00:00")/COUNTA(WynKl2[Tr4])))/3600,""))</f>
        <v/>
      </c>
      <c r="S34" s="25" t="str">
        <f>IFERROR(_xlfn.RANK.EQ(WynKl2[[#This Row],[Tsk4]],WynKl2[Tsk4],1),"")</f>
        <v/>
      </c>
      <c r="T34" s="24"/>
      <c r="U34" s="24" t="str">
        <f>IF(WynKl2[[#This Row],[Tr5]]="","",IFERROR(WynKl2[[#This Row],[Tr5]]*3600*(WynKl2[[#This Row],[Vi]]/(SUMIFS(WynKl2[Vi],WynKl2[Tr5],"&gt;00:00:00")/COUNTA(WynKl2[Tr5])))/3600,""))</f>
        <v/>
      </c>
      <c r="V34" s="25" t="str">
        <f>IFERROR(_xlfn.RANK.EQ(WynKl2[[#This Row],[Tsk5]],WynKl2[Tsk5],1),"")</f>
        <v/>
      </c>
      <c r="W34" s="24"/>
      <c r="X34" s="24" t="str">
        <f>IF(WynKl2[[#This Row],[Tr6]]="","",IFERROR(WynKl2[[#This Row],[Tr6]]*3600*(WynKl2[[#This Row],[Vi]]/(SUMIFS(WynKl2[Vi],WynKl2[Tr6],"&gt;00:00:00")/COUNTA(WynKl2[Tr6])))/3600,""))</f>
        <v/>
      </c>
      <c r="Y34" s="25" t="str">
        <f>IFERROR(_xlfn.RANK.EQ(WynKl2[[#This Row],[Tsk6]],WynKl2[Tsk6],1),"")</f>
        <v/>
      </c>
      <c r="Z34" s="24"/>
      <c r="AA34" s="24" t="str">
        <f>IF(WynKl2[[#This Row],[Tr7]]="","",IFERROR(WynKl2[[#This Row],[Tr7]]*3600*(WynKl2[[#This Row],[Vi]]/(SUMIFS(WynKl2[Vi],WynKl2[Tr7],"&gt;00:00:00")/COUNTA(WynKl2[Tr7])))/3600,""))</f>
        <v/>
      </c>
      <c r="AB34" s="25" t="str">
        <f>IFERROR(_xlfn.RANK.EQ(WynKl2[[#This Row],[Tsk7]],WynKl2[Tsk7],1),"")</f>
        <v/>
      </c>
      <c r="AC34" s="24"/>
      <c r="AD34" s="24" t="str">
        <f>IF(WynKl2[[#This Row],[Tr8]]="","",IFERROR(WynKl2[[#This Row],[Tr8]]*3600*(WynKl2[[#This Row],[Vi]]/(SUMIFS(WynKl2[Vi],WynKl2[Tr8],"&gt;00:00:00")/COUNTA(WynKl2[Tr8])))/3600,""))</f>
        <v/>
      </c>
      <c r="AE34" s="25" t="str">
        <f>IFERROR(_xlfn.RANK.EQ(WynKl2[[#This Row],[Tsk8]],WynKl2[Tsk8],1),"")</f>
        <v/>
      </c>
      <c r="AF34" s="24"/>
      <c r="AG34" s="24" t="str">
        <f>IF(WynKl2[[#This Row],[Tr9]]="","",IFERROR(WynKl2[[#This Row],[Tr9]]*3600*(WynKl2[[#This Row],[Vi]]/(SUMIFS(WynKl2[Vi],WynKl2[Tr9],"&gt;00:00:00")/COUNTA(WynKl2[Tr9])))/3600,""))</f>
        <v/>
      </c>
      <c r="AH34" s="25" t="str">
        <f>IFERROR(_xlfn.RANK.EQ(WynKl2[[#This Row],[Tsk9]],WynKl2[Tsk9],1),"")</f>
        <v/>
      </c>
      <c r="AI34" s="25" t="str">
        <f t="shared" si="1"/>
        <v/>
      </c>
      <c r="AJ34" s="21"/>
      <c r="AK34" s="25">
        <f ca="1">IFERROR(IF(lista_startowa!$B34=0,"",lista_startowa!$B34),"")</f>
        <v>28</v>
      </c>
    </row>
    <row r="35" spans="2:37" x14ac:dyDescent="0.25">
      <c r="B35" s="21">
        <f t="shared" ca="1" si="0"/>
        <v>29</v>
      </c>
      <c r="C35" s="22" t="str">
        <f>IFERROR(IF(lista_startowa!$C70=0,"",lista_startowa!$C70),"")</f>
        <v/>
      </c>
      <c r="D35" s="22" t="str">
        <f>IFERROR(IF(lista_startowa!$D70=0,"",lista_startowa!$D70),"")</f>
        <v/>
      </c>
      <c r="E35" s="23" t="str">
        <f>IFERROR(IF(lista_startowa!$E70=0,"",lista_startowa!$E70),"")</f>
        <v/>
      </c>
      <c r="F35" s="22" t="str">
        <f>IFERROR(IF(lista_startowa!$F70=0,"",lista_startowa!$F70),"")</f>
        <v/>
      </c>
      <c r="G35" s="22" t="str">
        <f>IFERROR(IF(lista_startowa!$G70=0,"",lista_startowa!$G70),"")</f>
        <v/>
      </c>
      <c r="H35" s="24"/>
      <c r="I35" s="24" t="str">
        <f>IF(WynKl2[[#This Row],[Tr1]]="","",IFERROR(WynKl2[[#This Row],[Tr1]]*3600*(WynKl2[[#This Row],[Vi]]/(SUMIFS(WynKl2[Vi],WynKl2[Tr1],"&gt;00:00:00")/COUNTA(WynKl2[Tr1])))/3600,""))</f>
        <v/>
      </c>
      <c r="J35" s="25" t="str">
        <f>IFERROR(_xlfn.RANK.EQ(WynKl2[[#This Row],[Tsk1]],WynKl2[Tsk1],1),"")</f>
        <v/>
      </c>
      <c r="K35" s="24"/>
      <c r="L35" s="24" t="str">
        <f>IF(WynKl2[[#This Row],[Tr2]]="","",IFERROR(WynKl2[[#This Row],[Tr2]]*3600*(WynKl2[[#This Row],[Vi]]/(SUMIFS(WynKl2[Vi],WynKl2[Tr2],"&gt;00:00:00")/COUNTA(WynKl2[Tr2])))/3600,""))</f>
        <v/>
      </c>
      <c r="M35" s="25" t="str">
        <f>IFERROR(_xlfn.RANK.EQ(WynKl2[[#This Row],[Tsk2]],WynKl2[Tsk2],1),"")</f>
        <v/>
      </c>
      <c r="N35" s="24"/>
      <c r="O35" s="24" t="str">
        <f>IF(WynKl2[[#This Row],[Tr3]]="","",IFERROR(WynKl2[[#This Row],[Tr3]]*3600*(WynKl2[[#This Row],[Vi]]/(SUMIFS(WynKl2[Vi],WynKl2[Tr3],"&gt;00:00:00")/COUNTA(WynKl2[Tr3])))/3600,""))</f>
        <v/>
      </c>
      <c r="P35" s="25" t="str">
        <f>IFERROR(_xlfn.RANK.EQ(WynKl2[[#This Row],[Tsk3]],WynKl2[Tsk3],1),"")</f>
        <v/>
      </c>
      <c r="Q35" s="24"/>
      <c r="R35" s="24" t="str">
        <f>IF(WynKl2[[#This Row],[Tr4]]="","",IFERROR(WynKl2[[#This Row],[Tr4]]*3600*(WynKl2[[#This Row],[Vi]]/(SUMIFS(WynKl2[Vi],WynKl2[Tr4],"&gt;00:00:00")/COUNTA(WynKl2[Tr4])))/3600,""))</f>
        <v/>
      </c>
      <c r="S35" s="25" t="str">
        <f>IFERROR(_xlfn.RANK.EQ(WynKl2[[#This Row],[Tsk4]],WynKl2[Tsk4],1),"")</f>
        <v/>
      </c>
      <c r="T35" s="24"/>
      <c r="U35" s="24" t="str">
        <f>IF(WynKl2[[#This Row],[Tr5]]="","",IFERROR(WynKl2[[#This Row],[Tr5]]*3600*(WynKl2[[#This Row],[Vi]]/(SUMIFS(WynKl2[Vi],WynKl2[Tr5],"&gt;00:00:00")/COUNTA(WynKl2[Tr5])))/3600,""))</f>
        <v/>
      </c>
      <c r="V35" s="25" t="str">
        <f>IFERROR(_xlfn.RANK.EQ(WynKl2[[#This Row],[Tsk5]],WynKl2[Tsk5],1),"")</f>
        <v/>
      </c>
      <c r="W35" s="24"/>
      <c r="X35" s="24" t="str">
        <f>IF(WynKl2[[#This Row],[Tr6]]="","",IFERROR(WynKl2[[#This Row],[Tr6]]*3600*(WynKl2[[#This Row],[Vi]]/(SUMIFS(WynKl2[Vi],WynKl2[Tr6],"&gt;00:00:00")/COUNTA(WynKl2[Tr6])))/3600,""))</f>
        <v/>
      </c>
      <c r="Y35" s="25" t="str">
        <f>IFERROR(_xlfn.RANK.EQ(WynKl2[[#This Row],[Tsk6]],WynKl2[Tsk6],1),"")</f>
        <v/>
      </c>
      <c r="Z35" s="24"/>
      <c r="AA35" s="24" t="str">
        <f>IF(WynKl2[[#This Row],[Tr7]]="","",IFERROR(WynKl2[[#This Row],[Tr7]]*3600*(WynKl2[[#This Row],[Vi]]/(SUMIFS(WynKl2[Vi],WynKl2[Tr7],"&gt;00:00:00")/COUNTA(WynKl2[Tr7])))/3600,""))</f>
        <v/>
      </c>
      <c r="AB35" s="25" t="str">
        <f>IFERROR(_xlfn.RANK.EQ(WynKl2[[#This Row],[Tsk7]],WynKl2[Tsk7],1),"")</f>
        <v/>
      </c>
      <c r="AC35" s="24"/>
      <c r="AD35" s="24" t="str">
        <f>IF(WynKl2[[#This Row],[Tr8]]="","",IFERROR(WynKl2[[#This Row],[Tr8]]*3600*(WynKl2[[#This Row],[Vi]]/(SUMIFS(WynKl2[Vi],WynKl2[Tr8],"&gt;00:00:00")/COUNTA(WynKl2[Tr8])))/3600,""))</f>
        <v/>
      </c>
      <c r="AE35" s="25" t="str">
        <f>IFERROR(_xlfn.RANK.EQ(WynKl2[[#This Row],[Tsk8]],WynKl2[Tsk8],1),"")</f>
        <v/>
      </c>
      <c r="AF35" s="24"/>
      <c r="AG35" s="24" t="str">
        <f>IF(WynKl2[[#This Row],[Tr9]]="","",IFERROR(WynKl2[[#This Row],[Tr9]]*3600*(WynKl2[[#This Row],[Vi]]/(SUMIFS(WynKl2[Vi],WynKl2[Tr9],"&gt;00:00:00")/COUNTA(WynKl2[Tr9])))/3600,""))</f>
        <v/>
      </c>
      <c r="AH35" s="25" t="str">
        <f>IFERROR(_xlfn.RANK.EQ(WynKl2[[#This Row],[Tsk9]],WynKl2[Tsk9],1),"")</f>
        <v/>
      </c>
      <c r="AI35" s="25" t="str">
        <f t="shared" si="1"/>
        <v/>
      </c>
      <c r="AJ35" s="21"/>
      <c r="AK35" s="25">
        <f ca="1">IFERROR(IF(lista_startowa!$B35=0,"",lista_startowa!$B35),"")</f>
        <v>29</v>
      </c>
    </row>
    <row r="36" spans="2:37" x14ac:dyDescent="0.25">
      <c r="B36" s="21">
        <f t="shared" ca="1" si="0"/>
        <v>30</v>
      </c>
      <c r="C36" s="22" t="str">
        <f>IFERROR(IF(lista_startowa!$C71=0,"",lista_startowa!$C71),"")</f>
        <v/>
      </c>
      <c r="D36" s="22" t="str">
        <f>IFERROR(IF(lista_startowa!$D71=0,"",lista_startowa!$D71),"")</f>
        <v/>
      </c>
      <c r="E36" s="23" t="str">
        <f>IFERROR(IF(lista_startowa!$E71=0,"",lista_startowa!$E71),"")</f>
        <v/>
      </c>
      <c r="F36" s="22" t="str">
        <f>IFERROR(IF(lista_startowa!$F71=0,"",lista_startowa!$F71),"")</f>
        <v/>
      </c>
      <c r="G36" s="22" t="str">
        <f>IFERROR(IF(lista_startowa!$G71=0,"",lista_startowa!$G71),"")</f>
        <v/>
      </c>
      <c r="H36" s="24"/>
      <c r="I36" s="24" t="str">
        <f>IF(WynKl2[[#This Row],[Tr1]]="","",IFERROR(WynKl2[[#This Row],[Tr1]]*3600*(WynKl2[[#This Row],[Vi]]/(SUMIFS(WynKl2[Vi],WynKl2[Tr1],"&gt;00:00:00")/COUNTA(WynKl2[Tr1])))/3600,""))</f>
        <v/>
      </c>
      <c r="J36" s="25" t="str">
        <f>IFERROR(_xlfn.RANK.EQ(WynKl2[[#This Row],[Tsk1]],WynKl2[Tsk1],1),"")</f>
        <v/>
      </c>
      <c r="K36" s="24"/>
      <c r="L36" s="24" t="str">
        <f>IF(WynKl2[[#This Row],[Tr2]]="","",IFERROR(WynKl2[[#This Row],[Tr2]]*3600*(WynKl2[[#This Row],[Vi]]/(SUMIFS(WynKl2[Vi],WynKl2[Tr2],"&gt;00:00:00")/COUNTA(WynKl2[Tr2])))/3600,""))</f>
        <v/>
      </c>
      <c r="M36" s="25" t="str">
        <f>IFERROR(_xlfn.RANK.EQ(WynKl2[[#This Row],[Tsk2]],WynKl2[Tsk2],1),"")</f>
        <v/>
      </c>
      <c r="N36" s="24"/>
      <c r="O36" s="24" t="str">
        <f>IF(WynKl2[[#This Row],[Tr3]]="","",IFERROR(WynKl2[[#This Row],[Tr3]]*3600*(WynKl2[[#This Row],[Vi]]/(SUMIFS(WynKl2[Vi],WynKl2[Tr3],"&gt;00:00:00")/COUNTA(WynKl2[Tr3])))/3600,""))</f>
        <v/>
      </c>
      <c r="P36" s="25" t="str">
        <f>IFERROR(_xlfn.RANK.EQ(WynKl2[[#This Row],[Tsk3]],WynKl2[Tsk3],1),"")</f>
        <v/>
      </c>
      <c r="Q36" s="24"/>
      <c r="R36" s="24" t="str">
        <f>IF(WynKl2[[#This Row],[Tr4]]="","",IFERROR(WynKl2[[#This Row],[Tr4]]*3600*(WynKl2[[#This Row],[Vi]]/(SUMIFS(WynKl2[Vi],WynKl2[Tr4],"&gt;00:00:00")/COUNTA(WynKl2[Tr4])))/3600,""))</f>
        <v/>
      </c>
      <c r="S36" s="25" t="str">
        <f>IFERROR(_xlfn.RANK.EQ(WynKl2[[#This Row],[Tsk4]],WynKl2[Tsk4],1),"")</f>
        <v/>
      </c>
      <c r="T36" s="24"/>
      <c r="U36" s="24" t="str">
        <f>IF(WynKl2[[#This Row],[Tr5]]="","",IFERROR(WynKl2[[#This Row],[Tr5]]*3600*(WynKl2[[#This Row],[Vi]]/(SUMIFS(WynKl2[Vi],WynKl2[Tr5],"&gt;00:00:00")/COUNTA(WynKl2[Tr5])))/3600,""))</f>
        <v/>
      </c>
      <c r="V36" s="25" t="str">
        <f>IFERROR(_xlfn.RANK.EQ(WynKl2[[#This Row],[Tsk5]],WynKl2[Tsk5],1),"")</f>
        <v/>
      </c>
      <c r="W36" s="24"/>
      <c r="X36" s="24" t="str">
        <f>IF(WynKl2[[#This Row],[Tr6]]="","",IFERROR(WynKl2[[#This Row],[Tr6]]*3600*(WynKl2[[#This Row],[Vi]]/(SUMIFS(WynKl2[Vi],WynKl2[Tr6],"&gt;00:00:00")/COUNTA(WynKl2[Tr6])))/3600,""))</f>
        <v/>
      </c>
      <c r="Y36" s="25" t="str">
        <f>IFERROR(_xlfn.RANK.EQ(WynKl2[[#This Row],[Tsk6]],WynKl2[Tsk6],1),"")</f>
        <v/>
      </c>
      <c r="Z36" s="24"/>
      <c r="AA36" s="24" t="str">
        <f>IF(WynKl2[[#This Row],[Tr7]]="","",IFERROR(WynKl2[[#This Row],[Tr7]]*3600*(WynKl2[[#This Row],[Vi]]/(SUMIFS(WynKl2[Vi],WynKl2[Tr7],"&gt;00:00:00")/COUNTA(WynKl2[Tr7])))/3600,""))</f>
        <v/>
      </c>
      <c r="AB36" s="25" t="str">
        <f>IFERROR(_xlfn.RANK.EQ(WynKl2[[#This Row],[Tsk7]],WynKl2[Tsk7],1),"")</f>
        <v/>
      </c>
      <c r="AC36" s="24"/>
      <c r="AD36" s="24" t="str">
        <f>IF(WynKl2[[#This Row],[Tr8]]="","",IFERROR(WynKl2[[#This Row],[Tr8]]*3600*(WynKl2[[#This Row],[Vi]]/(SUMIFS(WynKl2[Vi],WynKl2[Tr8],"&gt;00:00:00")/COUNTA(WynKl2[Tr8])))/3600,""))</f>
        <v/>
      </c>
      <c r="AE36" s="25" t="str">
        <f>IFERROR(_xlfn.RANK.EQ(WynKl2[[#This Row],[Tsk8]],WynKl2[Tsk8],1),"")</f>
        <v/>
      </c>
      <c r="AF36" s="24"/>
      <c r="AG36" s="24" t="str">
        <f>IF(WynKl2[[#This Row],[Tr9]]="","",IFERROR(WynKl2[[#This Row],[Tr9]]*3600*(WynKl2[[#This Row],[Vi]]/(SUMIFS(WynKl2[Vi],WynKl2[Tr9],"&gt;00:00:00")/COUNTA(WynKl2[Tr9])))/3600,""))</f>
        <v/>
      </c>
      <c r="AH36" s="25" t="str">
        <f>IFERROR(_xlfn.RANK.EQ(WynKl2[[#This Row],[Tsk9]],WynKl2[Tsk9],1),"")</f>
        <v/>
      </c>
      <c r="AI36" s="25" t="str">
        <f t="shared" si="1"/>
        <v/>
      </c>
      <c r="AJ36" s="21"/>
      <c r="AK36" s="25">
        <f ca="1">IFERROR(IF(lista_startowa!$B36=0,"",lista_startowa!$B36),"")</f>
        <v>30</v>
      </c>
    </row>
    <row r="38" spans="2:37" x14ac:dyDescent="0.25">
      <c r="B38" s="102" t="str">
        <f>IF(SUM(WynKl2[Vi])=0,"DSQ, OCS, DNF, DNC, DNS, DNE, RET, BFD, UFD, NSC = brak zgłoszonych",_xlfn.CONCAT("DSQ, OCS, DNF, DNC, DNS, DNE, RET, BFD, UFD, NSC = ",E39," pkt."))</f>
        <v>DSQ, OCS, DNF, DNC, DNS, DNE, RET, BFD, UFD, NSC = brak zgłoszonych</v>
      </c>
      <c r="C38" s="102"/>
      <c r="D38" s="102"/>
      <c r="E38" s="102"/>
      <c r="F38" s="2" t="str">
        <f>lista_startowa!F38</f>
        <v>Sędzia Główny</v>
      </c>
      <c r="H38" s="2"/>
      <c r="I38" s="2"/>
      <c r="J38" s="2"/>
      <c r="K38" s="2"/>
      <c r="L38" s="2"/>
      <c r="V38" s="2"/>
      <c r="W38" s="2"/>
      <c r="X38" s="2"/>
    </row>
    <row r="39" spans="2:37" x14ac:dyDescent="0.25">
      <c r="E39" s="16" t="str">
        <f>IF(SUM(WynKl2[Vi])=0,"",COUNT(WynKl2[Vi])+1)</f>
        <v/>
      </c>
      <c r="F39" s="2"/>
      <c r="I39" s="5"/>
    </row>
    <row r="40" spans="2:37" x14ac:dyDescent="0.25">
      <c r="F40" s="2" t="str">
        <f>lista_startowa!F39</f>
        <v>Imię Nazwisko</v>
      </c>
      <c r="H40" s="18"/>
      <c r="I40" s="5"/>
      <c r="J40" s="2"/>
      <c r="K40" s="2"/>
      <c r="L40" s="2"/>
      <c r="V40" s="2"/>
      <c r="W40" s="2"/>
      <c r="X40" s="2"/>
    </row>
    <row r="41" spans="2:37" x14ac:dyDescent="0.25">
      <c r="E41" s="5"/>
    </row>
    <row r="43" spans="2:37" x14ac:dyDescent="0.25">
      <c r="H43" s="17"/>
    </row>
  </sheetData>
  <dataConsolidate link="1"/>
  <mergeCells count="5">
    <mergeCell ref="B38:E38"/>
    <mergeCell ref="B1:AI1"/>
    <mergeCell ref="B2:AI2"/>
    <mergeCell ref="B3:AI3"/>
    <mergeCell ref="H5:AH5"/>
  </mergeCells>
  <printOptions horizontalCentered="1"/>
  <pageMargins left="0.15748031496062992" right="0.15748031496062992" top="0.39370078740157483" bottom="0.35433070866141736" header="0.31496062992125984" footer="0.15748031496062992"/>
  <pageSetup paperSize="9" scale="57" fitToHeight="0" orientation="landscape" r:id="rId1"/>
  <headerFooter>
    <oddFooter>&amp;R&amp;8strona &amp;P z &amp;N</oddFooter>
  </headerFooter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20"/>
  <sheetViews>
    <sheetView showGridLines="0" zoomScaleNormal="100" zoomScaleSheetLayoutView="100" workbookViewId="0">
      <selection activeCell="B7" sqref="B7"/>
    </sheetView>
  </sheetViews>
  <sheetFormatPr defaultRowHeight="15" x14ac:dyDescent="0.25"/>
  <cols>
    <col min="1" max="1" width="3" style="7" customWidth="1"/>
    <col min="2" max="2" width="7.5703125" style="2" customWidth="1"/>
    <col min="3" max="3" width="22" style="7" customWidth="1"/>
    <col min="4" max="4" width="15.7109375" style="7" customWidth="1"/>
    <col min="5" max="5" width="16.42578125" style="2" customWidth="1"/>
    <col min="6" max="6" width="23.42578125" style="7" customWidth="1"/>
    <col min="7" max="16" width="6.5703125" style="7" customWidth="1"/>
    <col min="17" max="17" width="6.28515625" style="7" customWidth="1"/>
    <col min="18" max="18" width="6.140625" style="7" customWidth="1"/>
    <col min="19" max="16384" width="9.140625" style="7"/>
  </cols>
  <sheetData>
    <row r="1" spans="2:18" ht="23.25" customHeight="1" x14ac:dyDescent="0.25">
      <c r="B1" s="98" t="str">
        <f>lista_startowa!B3</f>
        <v>nazwa regat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2:18" ht="15.75" customHeight="1" x14ac:dyDescent="0.25">
      <c r="B2" s="103" t="str">
        <f>lista_startowa!B4</f>
        <v>miejscowość, dni miesiąc rok r.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2:18" x14ac:dyDescent="0.25">
      <c r="B3" s="101" t="str">
        <f>lista_startowa!B75</f>
        <v>klasa : T1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2:18" x14ac:dyDescent="0.25">
      <c r="B4" s="5" t="e">
        <f ca="1">_xlfn.CONCAT("data: ",TEXT(NOW(),"rrrr-mm-dd ""godz. ""gg:mm"))</f>
        <v>#NAME?</v>
      </c>
      <c r="C4" s="28"/>
      <c r="D4" s="101" t="str">
        <f>wyniki_1!E4</f>
        <v xml:space="preserve">wyniki </v>
      </c>
      <c r="E4" s="101"/>
    </row>
    <row r="5" spans="2:18" x14ac:dyDescent="0.25">
      <c r="G5" s="107" t="s">
        <v>11</v>
      </c>
      <c r="H5" s="108"/>
      <c r="I5" s="108"/>
      <c r="J5" s="108"/>
      <c r="K5" s="108"/>
      <c r="L5" s="108"/>
      <c r="M5" s="108"/>
      <c r="N5" s="108"/>
      <c r="O5" s="109"/>
      <c r="P5" s="53"/>
    </row>
    <row r="6" spans="2:18" ht="22.5" customHeight="1" x14ac:dyDescent="0.25">
      <c r="B6" s="19" t="s">
        <v>10</v>
      </c>
      <c r="C6" s="19" t="s">
        <v>0</v>
      </c>
      <c r="D6" s="19" t="s">
        <v>1</v>
      </c>
      <c r="E6" s="19" t="s">
        <v>24</v>
      </c>
      <c r="F6" s="19" t="s">
        <v>27</v>
      </c>
      <c r="G6" s="19" t="s">
        <v>2</v>
      </c>
      <c r="H6" s="19" t="s">
        <v>3</v>
      </c>
      <c r="I6" s="19" t="s">
        <v>4</v>
      </c>
      <c r="J6" s="19" t="s">
        <v>5</v>
      </c>
      <c r="K6" s="19" t="s">
        <v>6</v>
      </c>
      <c r="L6" s="19" t="s">
        <v>7</v>
      </c>
      <c r="M6" s="19" t="s">
        <v>8</v>
      </c>
      <c r="N6" s="19" t="s">
        <v>18</v>
      </c>
      <c r="O6" s="19" t="s">
        <v>17</v>
      </c>
      <c r="P6" s="20" t="s">
        <v>9</v>
      </c>
      <c r="Q6" s="34" t="s">
        <v>19</v>
      </c>
      <c r="R6" s="34" t="s">
        <v>20</v>
      </c>
    </row>
    <row r="7" spans="2:18" x14ac:dyDescent="0.25">
      <c r="B7" s="29">
        <f t="shared" ref="B7:B16" ca="1" si="0">IFERROR(VALUE(OFFSET(B7,-1,0)),0)+1</f>
        <v>1</v>
      </c>
      <c r="C7" s="30" t="str">
        <f>IFERROR(IF(lista_startowa!$C77=0,"",lista_startowa!$C77),"")</f>
        <v/>
      </c>
      <c r="D7" s="30" t="str">
        <f>IFERROR(IF(lista_startowa!$D77=0,"",lista_startowa!$D77),"")</f>
        <v/>
      </c>
      <c r="E7" s="31" t="str">
        <f>IFERROR(IF(lista_startowa!$E77=0,"",lista_startowa!$E77),"")</f>
        <v/>
      </c>
      <c r="F7" s="32" t="str">
        <f>IFERROR(IF(lista_startowa!$F77=0,"",lista_startowa!$F77),"")</f>
        <v/>
      </c>
      <c r="G7" s="31"/>
      <c r="H7" s="31"/>
      <c r="I7" s="31"/>
      <c r="J7" s="31"/>
      <c r="K7" s="31"/>
      <c r="L7" s="31"/>
      <c r="M7" s="31"/>
      <c r="N7" s="31"/>
      <c r="O7" s="31"/>
      <c r="P7" s="31" t="str">
        <f t="shared" ref="P7:P16" si="1">IF(ISBLANK(G7),"",SUM(G7:O7)+(COUNTIF(G7:O7,"DSQ")+COUNTIF(G7:O7,"DNF")+COUNTIF(G7:O7,"OCS")+COUNTIF(G7:O7,"DNC")+COUNTIF(G7:O7,"DNS")+COUNTIF(G7:O7,"DNE")+COUNTIF(G7:O7,"RET")+COUNTIF(G7:O7,"BFD")+COUNTIF(G7:O7,"UFD")+COUNTIF(G7:O7,"NSC"))*$E$19)</f>
        <v/>
      </c>
      <c r="Q7" s="35"/>
      <c r="R7" s="36">
        <f ca="1">lista_startowa!$B77</f>
        <v>1</v>
      </c>
    </row>
    <row r="8" spans="2:18" x14ac:dyDescent="0.25">
      <c r="B8" s="29">
        <f t="shared" ca="1" si="0"/>
        <v>2</v>
      </c>
      <c r="C8" s="30" t="str">
        <f>IFERROR(IF(lista_startowa!$C78=0,"",lista_startowa!$C78),"")</f>
        <v/>
      </c>
      <c r="D8" s="30" t="str">
        <f>IFERROR(IF(lista_startowa!$D78=0,"",lista_startowa!$D78),"")</f>
        <v/>
      </c>
      <c r="E8" s="31" t="str">
        <f>IFERROR(IF(lista_startowa!$E78=0,"",lista_startowa!$E78),"")</f>
        <v/>
      </c>
      <c r="F8" s="32" t="str">
        <f>IFERROR(IF(lista_startowa!$F78=0,"",lista_startowa!$F78),"")</f>
        <v/>
      </c>
      <c r="G8" s="31"/>
      <c r="H8" s="31"/>
      <c r="I8" s="31"/>
      <c r="J8" s="31"/>
      <c r="K8" s="31"/>
      <c r="L8" s="31"/>
      <c r="M8" s="31"/>
      <c r="N8" s="31"/>
      <c r="O8" s="31"/>
      <c r="P8" s="31" t="str">
        <f t="shared" si="1"/>
        <v/>
      </c>
      <c r="Q8" s="35"/>
      <c r="R8" s="36">
        <f ca="1">lista_startowa!$B78</f>
        <v>2</v>
      </c>
    </row>
    <row r="9" spans="2:18" x14ac:dyDescent="0.25">
      <c r="B9" s="29">
        <f t="shared" ca="1" si="0"/>
        <v>3</v>
      </c>
      <c r="C9" s="30" t="str">
        <f>IFERROR(IF(lista_startowa!$C79=0,"",lista_startowa!$C79),"")</f>
        <v/>
      </c>
      <c r="D9" s="30" t="str">
        <f>IFERROR(IF(lista_startowa!$D79=0,"",lista_startowa!$D79),"")</f>
        <v/>
      </c>
      <c r="E9" s="31" t="str">
        <f>IFERROR(IF(lista_startowa!$E79=0,"",lista_startowa!$E79),"")</f>
        <v/>
      </c>
      <c r="F9" s="32" t="str">
        <f>IFERROR(IF(lista_startowa!$F79=0,"",lista_startowa!$F79),"")</f>
        <v/>
      </c>
      <c r="G9" s="31"/>
      <c r="H9" s="31"/>
      <c r="I9" s="31"/>
      <c r="J9" s="31"/>
      <c r="K9" s="31"/>
      <c r="L9" s="31"/>
      <c r="M9" s="31"/>
      <c r="N9" s="31"/>
      <c r="O9" s="31"/>
      <c r="P9" s="31" t="str">
        <f t="shared" si="1"/>
        <v/>
      </c>
      <c r="Q9" s="35"/>
      <c r="R9" s="36">
        <f ca="1">lista_startowa!$B79</f>
        <v>3</v>
      </c>
    </row>
    <row r="10" spans="2:18" x14ac:dyDescent="0.25">
      <c r="B10" s="29">
        <f t="shared" ca="1" si="0"/>
        <v>4</v>
      </c>
      <c r="C10" s="30" t="str">
        <f>IFERROR(IF(lista_startowa!$C80=0,"",lista_startowa!$C80),"")</f>
        <v/>
      </c>
      <c r="D10" s="30" t="str">
        <f>IFERROR(IF(lista_startowa!$D80=0,"",lista_startowa!$D80),"")</f>
        <v/>
      </c>
      <c r="E10" s="31" t="str">
        <f>IFERROR(IF(lista_startowa!$E80=0,"",lista_startowa!$E80),"")</f>
        <v/>
      </c>
      <c r="F10" s="32" t="str">
        <f>IFERROR(IF(lista_startowa!$F80=0,"",lista_startowa!$F80),"")</f>
        <v/>
      </c>
      <c r="G10" s="31"/>
      <c r="H10" s="31"/>
      <c r="I10" s="31"/>
      <c r="J10" s="31"/>
      <c r="K10" s="31"/>
      <c r="L10" s="31"/>
      <c r="M10" s="31"/>
      <c r="N10" s="31"/>
      <c r="O10" s="31"/>
      <c r="P10" s="31" t="str">
        <f t="shared" si="1"/>
        <v/>
      </c>
      <c r="Q10" s="35"/>
      <c r="R10" s="36">
        <f ca="1">lista_startowa!$B80</f>
        <v>4</v>
      </c>
    </row>
    <row r="11" spans="2:18" x14ac:dyDescent="0.25">
      <c r="B11" s="29">
        <f t="shared" ca="1" si="0"/>
        <v>5</v>
      </c>
      <c r="C11" s="30" t="str">
        <f>IFERROR(IF(lista_startowa!$C81=0,"",lista_startowa!$C81),"")</f>
        <v/>
      </c>
      <c r="D11" s="30" t="str">
        <f>IFERROR(IF(lista_startowa!$D81=0,"",lista_startowa!$D81),"")</f>
        <v/>
      </c>
      <c r="E11" s="31" t="str">
        <f>IFERROR(IF(lista_startowa!$E81=0,"",lista_startowa!$E81),"")</f>
        <v/>
      </c>
      <c r="F11" s="32" t="str">
        <f>IFERROR(IF(lista_startowa!$F81=0,"",lista_startowa!$F81),"")</f>
        <v/>
      </c>
      <c r="G11" s="31"/>
      <c r="H11" s="31"/>
      <c r="I11" s="31"/>
      <c r="J11" s="31"/>
      <c r="K11" s="31"/>
      <c r="L11" s="31"/>
      <c r="M11" s="31"/>
      <c r="N11" s="31"/>
      <c r="O11" s="31"/>
      <c r="P11" s="31" t="str">
        <f t="shared" si="1"/>
        <v/>
      </c>
      <c r="Q11" s="35"/>
      <c r="R11" s="36">
        <f ca="1">lista_startowa!$B81</f>
        <v>5</v>
      </c>
    </row>
    <row r="12" spans="2:18" x14ac:dyDescent="0.25">
      <c r="B12" s="29">
        <f t="shared" ca="1" si="0"/>
        <v>6</v>
      </c>
      <c r="C12" s="30" t="str">
        <f>IFERROR(IF(lista_startowa!$C82=0,"",lista_startowa!$C82),"")</f>
        <v/>
      </c>
      <c r="D12" s="30" t="str">
        <f>IFERROR(IF(lista_startowa!$D82=0,"",lista_startowa!$D82),"")</f>
        <v/>
      </c>
      <c r="E12" s="31" t="str">
        <f>IFERROR(IF(lista_startowa!$E82=0,"",lista_startowa!$E82),"")</f>
        <v/>
      </c>
      <c r="F12" s="32" t="str">
        <f>IFERROR(IF(lista_startowa!$F82=0,"",lista_startowa!$F82),"")</f>
        <v/>
      </c>
      <c r="G12" s="31"/>
      <c r="H12" s="31"/>
      <c r="I12" s="31"/>
      <c r="J12" s="31"/>
      <c r="K12" s="31"/>
      <c r="L12" s="31"/>
      <c r="M12" s="31"/>
      <c r="N12" s="31"/>
      <c r="O12" s="31"/>
      <c r="P12" s="31" t="str">
        <f t="shared" si="1"/>
        <v/>
      </c>
      <c r="Q12" s="35"/>
      <c r="R12" s="36">
        <f ca="1">lista_startowa!$B82</f>
        <v>6</v>
      </c>
    </row>
    <row r="13" spans="2:18" x14ac:dyDescent="0.25">
      <c r="B13" s="29">
        <f t="shared" ca="1" si="0"/>
        <v>7</v>
      </c>
      <c r="C13" s="30" t="str">
        <f>IFERROR(IF(lista_startowa!$C83=0,"",lista_startowa!$C83),"")</f>
        <v/>
      </c>
      <c r="D13" s="30" t="str">
        <f>IFERROR(IF(lista_startowa!$D83=0,"",lista_startowa!$D83),"")</f>
        <v/>
      </c>
      <c r="E13" s="31" t="str">
        <f>IFERROR(IF(lista_startowa!$E83=0,"",lista_startowa!$E83),"")</f>
        <v/>
      </c>
      <c r="F13" s="32" t="str">
        <f>IFERROR(IF(lista_startowa!$F83=0,"",lista_startowa!$F83),"")</f>
        <v/>
      </c>
      <c r="G13" s="31"/>
      <c r="H13" s="31"/>
      <c r="I13" s="31"/>
      <c r="J13" s="31"/>
      <c r="K13" s="31"/>
      <c r="L13" s="31"/>
      <c r="M13" s="31"/>
      <c r="N13" s="31"/>
      <c r="O13" s="31"/>
      <c r="P13" s="31" t="str">
        <f t="shared" si="1"/>
        <v/>
      </c>
      <c r="Q13" s="35"/>
      <c r="R13" s="36">
        <f ca="1">lista_startowa!$B83</f>
        <v>7</v>
      </c>
    </row>
    <row r="14" spans="2:18" x14ac:dyDescent="0.25">
      <c r="B14" s="29">
        <f t="shared" ca="1" si="0"/>
        <v>8</v>
      </c>
      <c r="C14" s="30" t="str">
        <f>IFERROR(IF(lista_startowa!$C84=0,"",lista_startowa!$C84),"")</f>
        <v/>
      </c>
      <c r="D14" s="30" t="str">
        <f>IFERROR(IF(lista_startowa!$D84=0,"",lista_startowa!$D84),"")</f>
        <v/>
      </c>
      <c r="E14" s="31" t="str">
        <f>IFERROR(IF(lista_startowa!$E84=0,"",lista_startowa!$E84),"")</f>
        <v/>
      </c>
      <c r="F14" s="32" t="str">
        <f>IFERROR(IF(lista_startowa!$F84=0,"",lista_startowa!$F84),"")</f>
        <v/>
      </c>
      <c r="G14" s="31"/>
      <c r="H14" s="31"/>
      <c r="I14" s="31"/>
      <c r="J14" s="31"/>
      <c r="K14" s="31"/>
      <c r="L14" s="31"/>
      <c r="M14" s="31"/>
      <c r="N14" s="31"/>
      <c r="O14" s="31"/>
      <c r="P14" s="31" t="str">
        <f t="shared" si="1"/>
        <v/>
      </c>
      <c r="Q14" s="35"/>
      <c r="R14" s="36">
        <f ca="1">lista_startowa!$B84</f>
        <v>8</v>
      </c>
    </row>
    <row r="15" spans="2:18" x14ac:dyDescent="0.25">
      <c r="B15" s="29">
        <f t="shared" ca="1" si="0"/>
        <v>9</v>
      </c>
      <c r="C15" s="30" t="str">
        <f>IFERROR(IF(lista_startowa!$C85=0,"",lista_startowa!$C85),"")</f>
        <v/>
      </c>
      <c r="D15" s="30" t="str">
        <f>IFERROR(IF(lista_startowa!$D85=0,"",lista_startowa!$D85),"")</f>
        <v/>
      </c>
      <c r="E15" s="31" t="str">
        <f>IFERROR(IF(lista_startowa!$E85=0,"",lista_startowa!$E85),"")</f>
        <v/>
      </c>
      <c r="F15" s="32" t="str">
        <f>IFERROR(IF(lista_startowa!$F85=0,"",lista_startowa!$F85),"")</f>
        <v/>
      </c>
      <c r="G15" s="31"/>
      <c r="H15" s="31"/>
      <c r="I15" s="31"/>
      <c r="J15" s="31"/>
      <c r="K15" s="31"/>
      <c r="L15" s="31"/>
      <c r="M15" s="31"/>
      <c r="N15" s="31"/>
      <c r="O15" s="31"/>
      <c r="P15" s="31" t="str">
        <f t="shared" si="1"/>
        <v/>
      </c>
      <c r="Q15" s="35"/>
      <c r="R15" s="36">
        <f ca="1">lista_startowa!$B85</f>
        <v>9</v>
      </c>
    </row>
    <row r="16" spans="2:18" x14ac:dyDescent="0.25">
      <c r="B16" s="29">
        <f t="shared" ca="1" si="0"/>
        <v>10</v>
      </c>
      <c r="C16" s="30" t="str">
        <f>IFERROR(IF(lista_startowa!$C86=0,"",lista_startowa!$C86),"")</f>
        <v/>
      </c>
      <c r="D16" s="30" t="str">
        <f>IFERROR(IF(lista_startowa!$D86=0,"",lista_startowa!$D86),"")</f>
        <v/>
      </c>
      <c r="E16" s="31" t="str">
        <f>IFERROR(IF(lista_startowa!$E86=0,"",lista_startowa!$E86),"")</f>
        <v/>
      </c>
      <c r="F16" s="32" t="str">
        <f>IFERROR(IF(lista_startowa!$F86=0,"",lista_startowa!$F86),"")</f>
        <v/>
      </c>
      <c r="G16" s="31"/>
      <c r="H16" s="31"/>
      <c r="I16" s="31"/>
      <c r="J16" s="31"/>
      <c r="K16" s="31"/>
      <c r="L16" s="31"/>
      <c r="M16" s="31"/>
      <c r="N16" s="31"/>
      <c r="O16" s="31"/>
      <c r="P16" s="31" t="str">
        <f t="shared" si="1"/>
        <v/>
      </c>
      <c r="Q16" s="35"/>
      <c r="R16" s="36">
        <f ca="1">lista_startowa!$B86</f>
        <v>10</v>
      </c>
    </row>
    <row r="18" spans="2:16" x14ac:dyDescent="0.25">
      <c r="B18" s="5" t="str">
        <f>_xlfn.CONCAT("DSQ, OCS, DNF, DNC, DNS, DNE, RET, BFD, UFD, NSC = ",E19," pkt.")</f>
        <v>DSQ, OCS, DNF, DNC, DNS, DNE, RET, BFD, UFD, NSC = 11 pkt.</v>
      </c>
      <c r="D18" s="1"/>
      <c r="E18" s="3"/>
      <c r="F18" s="101" t="str">
        <f>lista_startowa!F38</f>
        <v>Sędzia Główny</v>
      </c>
      <c r="G18" s="101"/>
      <c r="P18" s="2"/>
    </row>
    <row r="19" spans="2:16" x14ac:dyDescent="0.25">
      <c r="E19" s="8">
        <f>ROWS(B8:B17)+1</f>
        <v>11</v>
      </c>
      <c r="P19" s="2"/>
    </row>
    <row r="20" spans="2:16" x14ac:dyDescent="0.25">
      <c r="F20" s="101" t="str">
        <f>lista_startowa!F39</f>
        <v>Imię Nazwisko</v>
      </c>
      <c r="G20" s="101"/>
      <c r="P20" s="2"/>
    </row>
  </sheetData>
  <dataConsolidate link="1"/>
  <mergeCells count="7">
    <mergeCell ref="B1:P1"/>
    <mergeCell ref="B3:P3"/>
    <mergeCell ref="G5:O5"/>
    <mergeCell ref="F18:G18"/>
    <mergeCell ref="F20:G20"/>
    <mergeCell ref="B2:P2"/>
    <mergeCell ref="D4:E4"/>
  </mergeCells>
  <printOptions horizontalCentered="1"/>
  <pageMargins left="0.15748031496062992" right="0.15748031496062992" top="0.39370078740157483" bottom="0.35433070866141736" header="0.31496062992125984" footer="0.15748031496062992"/>
  <pageSetup paperSize="9" scale="96" fitToHeight="0" orientation="landscape" r:id="rId1"/>
  <headerFooter>
    <oddFooter>&amp;R&amp;8strona &amp;P z &amp;N</oddFooter>
  </headerFooter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20"/>
  <sheetViews>
    <sheetView showGridLines="0" zoomScaleNormal="100" zoomScaleSheetLayoutView="100" workbookViewId="0">
      <selection activeCell="B7" sqref="B7"/>
    </sheetView>
  </sheetViews>
  <sheetFormatPr defaultRowHeight="15" x14ac:dyDescent="0.25"/>
  <cols>
    <col min="1" max="1" width="3" style="7" customWidth="1"/>
    <col min="2" max="2" width="7.5703125" style="2" customWidth="1"/>
    <col min="3" max="3" width="22.85546875" style="2" customWidth="1"/>
    <col min="4" max="4" width="16" style="2" customWidth="1"/>
    <col min="5" max="5" width="16.85546875" style="2" customWidth="1"/>
    <col min="6" max="6" width="22" style="2" customWidth="1"/>
    <col min="7" max="15" width="6.5703125" style="7" customWidth="1"/>
    <col min="16" max="16" width="6.42578125" style="7" customWidth="1"/>
    <col min="17" max="17" width="6.28515625" style="7" customWidth="1"/>
    <col min="18" max="18" width="6.140625" style="7" customWidth="1"/>
    <col min="19" max="16384" width="9.140625" style="7"/>
  </cols>
  <sheetData>
    <row r="1" spans="2:18" ht="23.25" customHeight="1" x14ac:dyDescent="0.25">
      <c r="B1" s="98" t="str">
        <f>lista_startowa!B3</f>
        <v>nazwa regat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2:18" ht="15.75" customHeight="1" x14ac:dyDescent="0.25">
      <c r="B2" s="103" t="str">
        <f>lista_startowa!B4</f>
        <v>miejscowość, dni miesiąc rok r.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2:18" x14ac:dyDescent="0.25">
      <c r="B3" s="101" t="str">
        <f>lista_startowa!B90</f>
        <v>klasa : T2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2:18" x14ac:dyDescent="0.25">
      <c r="B4" s="5" t="e">
        <f ca="1">_xlfn.CONCAT("data: ",TEXT(NOW(),"rrrr-mm-dd ""godz. ""gg:mm"))</f>
        <v>#NAME?</v>
      </c>
      <c r="C4" s="28"/>
      <c r="D4" s="101" t="str">
        <f>wyniki_1!E4</f>
        <v xml:space="preserve">wyniki </v>
      </c>
      <c r="E4" s="101"/>
    </row>
    <row r="5" spans="2:18" x14ac:dyDescent="0.25">
      <c r="G5" s="104" t="s">
        <v>11</v>
      </c>
      <c r="H5" s="105"/>
      <c r="I5" s="105"/>
      <c r="J5" s="105"/>
      <c r="K5" s="105"/>
      <c r="L5" s="105"/>
      <c r="M5" s="105"/>
      <c r="N5" s="105"/>
      <c r="O5" s="106"/>
      <c r="P5" s="53"/>
    </row>
    <row r="6" spans="2:18" ht="22.5" customHeight="1" x14ac:dyDescent="0.25">
      <c r="B6" s="19" t="s">
        <v>10</v>
      </c>
      <c r="C6" s="19" t="s">
        <v>0</v>
      </c>
      <c r="D6" s="19" t="s">
        <v>1</v>
      </c>
      <c r="E6" s="19" t="s">
        <v>24</v>
      </c>
      <c r="F6" s="19" t="s">
        <v>27</v>
      </c>
      <c r="G6" s="19" t="s">
        <v>2</v>
      </c>
      <c r="H6" s="19" t="s">
        <v>3</v>
      </c>
      <c r="I6" s="19" t="s">
        <v>4</v>
      </c>
      <c r="J6" s="19" t="s">
        <v>5</v>
      </c>
      <c r="K6" s="19" t="s">
        <v>6</v>
      </c>
      <c r="L6" s="19" t="s">
        <v>7</v>
      </c>
      <c r="M6" s="19" t="s">
        <v>8</v>
      </c>
      <c r="N6" s="19" t="s">
        <v>18</v>
      </c>
      <c r="O6" s="19" t="s">
        <v>17</v>
      </c>
      <c r="P6" s="20" t="s">
        <v>9</v>
      </c>
      <c r="Q6" s="34" t="s">
        <v>19</v>
      </c>
      <c r="R6" s="34" t="s">
        <v>20</v>
      </c>
    </row>
    <row r="7" spans="2:18" x14ac:dyDescent="0.25">
      <c r="B7" s="29">
        <f t="shared" ref="B7:B16" ca="1" si="0">IFERROR(VALUE(OFFSET(B7,-1,0)),0)+1</f>
        <v>1</v>
      </c>
      <c r="C7" s="33" t="str">
        <f>IFERROR(IF(lista_startowa!$C92=0,"",lista_startowa!$C92),"")</f>
        <v/>
      </c>
      <c r="D7" s="31" t="str">
        <f>IFERROR(IF(lista_startowa!$D92=0,"",lista_startowa!$D92),"")</f>
        <v/>
      </c>
      <c r="E7" s="31" t="str">
        <f>IFERROR(IF(lista_startowa!$E92=0,"",lista_startowa!$E92),"")</f>
        <v/>
      </c>
      <c r="F7" s="32" t="str">
        <f>IFERROR(IF(lista_startowa!$F92=0,"",lista_startowa!$F92),"")</f>
        <v/>
      </c>
      <c r="G7" s="31"/>
      <c r="H7" s="31"/>
      <c r="I7" s="31"/>
      <c r="J7" s="31"/>
      <c r="K7" s="31"/>
      <c r="L7" s="31"/>
      <c r="M7" s="31"/>
      <c r="N7" s="31"/>
      <c r="O7" s="31"/>
      <c r="P7" s="31" t="str">
        <f t="shared" ref="P7:P16" si="1">IF(ISBLANK(G7),"",SUM(G7:O7)+(COUNTIF(G7:O7,"DSQ")+COUNTIF(G7:O7,"DNF")+COUNTIF(G7:O7,"OCS")+COUNTIF(G7:O7,"DNC")+COUNTIF(G7:O7,"DNS")+COUNTIF(G7:O7,"DNE")+COUNTIF(G7:O7,"RET")+COUNTIF(G7:O7,"BFD")+COUNTIF(G7:O7,"UFD")+COUNTIF(G7:O7,"NSC"))*$E$19)</f>
        <v/>
      </c>
      <c r="Q7" s="35"/>
      <c r="R7" s="36">
        <f ca="1">lista_startowa!$B92</f>
        <v>1</v>
      </c>
    </row>
    <row r="8" spans="2:18" x14ac:dyDescent="0.25">
      <c r="B8" s="29">
        <f t="shared" ca="1" si="0"/>
        <v>2</v>
      </c>
      <c r="C8" s="33" t="str">
        <f>IFERROR(IF(lista_startowa!$C93=0,"",lista_startowa!$C93),"")</f>
        <v/>
      </c>
      <c r="D8" s="31" t="str">
        <f>IFERROR(IF(lista_startowa!$D93=0,"",lista_startowa!$D93),"")</f>
        <v/>
      </c>
      <c r="E8" s="31" t="str">
        <f>IFERROR(IF(lista_startowa!$E93=0,"",lista_startowa!$E93),"")</f>
        <v/>
      </c>
      <c r="F8" s="32" t="str">
        <f>IFERROR(IF(lista_startowa!$F93=0,"",lista_startowa!$F93),"")</f>
        <v/>
      </c>
      <c r="G8" s="31"/>
      <c r="H8" s="31"/>
      <c r="I8" s="31"/>
      <c r="J8" s="31"/>
      <c r="K8" s="31"/>
      <c r="L8" s="31"/>
      <c r="M8" s="31"/>
      <c r="N8" s="31"/>
      <c r="O8" s="31"/>
      <c r="P8" s="31" t="str">
        <f t="shared" si="1"/>
        <v/>
      </c>
      <c r="Q8" s="35"/>
      <c r="R8" s="36">
        <f ca="1">lista_startowa!$B93</f>
        <v>2</v>
      </c>
    </row>
    <row r="9" spans="2:18" x14ac:dyDescent="0.25">
      <c r="B9" s="29">
        <f t="shared" ca="1" si="0"/>
        <v>3</v>
      </c>
      <c r="C9" s="33" t="str">
        <f>IFERROR(IF(lista_startowa!$C94=0,"",lista_startowa!$C94),"")</f>
        <v/>
      </c>
      <c r="D9" s="31" t="str">
        <f>IFERROR(IF(lista_startowa!$D94=0,"",lista_startowa!$D94),"")</f>
        <v/>
      </c>
      <c r="E9" s="31" t="str">
        <f>IFERROR(IF(lista_startowa!$E94=0,"",lista_startowa!$E94),"")</f>
        <v/>
      </c>
      <c r="F9" s="32" t="str">
        <f>IFERROR(IF(lista_startowa!$F94=0,"",lista_startowa!$F94),"")</f>
        <v/>
      </c>
      <c r="G9" s="31"/>
      <c r="H9" s="31"/>
      <c r="I9" s="31"/>
      <c r="J9" s="31"/>
      <c r="K9" s="31"/>
      <c r="L9" s="31"/>
      <c r="M9" s="31"/>
      <c r="N9" s="31"/>
      <c r="O9" s="31"/>
      <c r="P9" s="31" t="str">
        <f t="shared" si="1"/>
        <v/>
      </c>
      <c r="Q9" s="35"/>
      <c r="R9" s="36">
        <f ca="1">lista_startowa!$B94</f>
        <v>3</v>
      </c>
    </row>
    <row r="10" spans="2:18" x14ac:dyDescent="0.25">
      <c r="B10" s="29">
        <f t="shared" ca="1" si="0"/>
        <v>4</v>
      </c>
      <c r="C10" s="33" t="str">
        <f>IFERROR(IF(lista_startowa!$C95=0,"",lista_startowa!$C95),"")</f>
        <v/>
      </c>
      <c r="D10" s="31" t="str">
        <f>IFERROR(IF(lista_startowa!$D95=0,"",lista_startowa!$D95),"")</f>
        <v/>
      </c>
      <c r="E10" s="31" t="str">
        <f>IFERROR(IF(lista_startowa!$E95=0,"",lista_startowa!$E95),"")</f>
        <v/>
      </c>
      <c r="F10" s="32" t="str">
        <f>IFERROR(IF(lista_startowa!$F95=0,"",lista_startowa!$F95),"")</f>
        <v/>
      </c>
      <c r="G10" s="31"/>
      <c r="H10" s="31"/>
      <c r="I10" s="31"/>
      <c r="J10" s="31"/>
      <c r="K10" s="31"/>
      <c r="L10" s="31"/>
      <c r="M10" s="31"/>
      <c r="N10" s="31"/>
      <c r="O10" s="31"/>
      <c r="P10" s="31" t="str">
        <f t="shared" si="1"/>
        <v/>
      </c>
      <c r="Q10" s="35"/>
      <c r="R10" s="36">
        <f ca="1">lista_startowa!$B95</f>
        <v>4</v>
      </c>
    </row>
    <row r="11" spans="2:18" x14ac:dyDescent="0.25">
      <c r="B11" s="29">
        <f t="shared" ca="1" si="0"/>
        <v>5</v>
      </c>
      <c r="C11" s="33" t="str">
        <f>IFERROR(IF(lista_startowa!$C96=0,"",lista_startowa!$C96),"")</f>
        <v/>
      </c>
      <c r="D11" s="31" t="str">
        <f>IFERROR(IF(lista_startowa!$D96=0,"",lista_startowa!$D96),"")</f>
        <v/>
      </c>
      <c r="E11" s="31" t="str">
        <f>IFERROR(IF(lista_startowa!$E96=0,"",lista_startowa!$E96),"")</f>
        <v/>
      </c>
      <c r="F11" s="32" t="str">
        <f>IFERROR(IF(lista_startowa!$F96=0,"",lista_startowa!$F96),"")</f>
        <v/>
      </c>
      <c r="G11" s="31"/>
      <c r="H11" s="31"/>
      <c r="I11" s="31"/>
      <c r="J11" s="31"/>
      <c r="K11" s="31"/>
      <c r="L11" s="31"/>
      <c r="M11" s="31"/>
      <c r="N11" s="31"/>
      <c r="O11" s="31"/>
      <c r="P11" s="31" t="str">
        <f t="shared" si="1"/>
        <v/>
      </c>
      <c r="Q11" s="35"/>
      <c r="R11" s="36">
        <f ca="1">lista_startowa!$B96</f>
        <v>5</v>
      </c>
    </row>
    <row r="12" spans="2:18" x14ac:dyDescent="0.25">
      <c r="B12" s="29">
        <f t="shared" ca="1" si="0"/>
        <v>6</v>
      </c>
      <c r="C12" s="33" t="str">
        <f>IFERROR(IF(lista_startowa!$C97=0,"",lista_startowa!$C97),"")</f>
        <v/>
      </c>
      <c r="D12" s="31" t="str">
        <f>IFERROR(IF(lista_startowa!$D97=0,"",lista_startowa!$D97),"")</f>
        <v/>
      </c>
      <c r="E12" s="31" t="str">
        <f>IFERROR(IF(lista_startowa!$E97=0,"",lista_startowa!$E97),"")</f>
        <v/>
      </c>
      <c r="F12" s="32" t="str">
        <f>IFERROR(IF(lista_startowa!$F97=0,"",lista_startowa!$F97),"")</f>
        <v/>
      </c>
      <c r="G12" s="31"/>
      <c r="H12" s="31"/>
      <c r="I12" s="31"/>
      <c r="J12" s="31"/>
      <c r="K12" s="31"/>
      <c r="L12" s="31"/>
      <c r="M12" s="31"/>
      <c r="N12" s="31"/>
      <c r="O12" s="31"/>
      <c r="P12" s="31" t="str">
        <f>IF(ISBLANK(G12),"",SUM(G12:O12)+(COUNTIF(G12:O12,"DSQ")+COUNTIF(G12:O12,"DNF")+COUNTIF(G12:O12,"OCS")+COUNTIF(G12:O12,"DNC")+COUNTIF(G12:O12,"DNS")+COUNTIF(G12:O12,"DNE")+COUNTIF(G12:O12,"RET")+COUNTIF(G12:O12,"BFD")+COUNTIF(G12:O12,"UFD")+COUNTIF(G12:O12,"NSC"))*$E$19)</f>
        <v/>
      </c>
      <c r="Q12" s="35"/>
      <c r="R12" s="36">
        <f ca="1">lista_startowa!$B97</f>
        <v>6</v>
      </c>
    </row>
    <row r="13" spans="2:18" x14ac:dyDescent="0.25">
      <c r="B13" s="29">
        <f t="shared" ca="1" si="0"/>
        <v>7</v>
      </c>
      <c r="C13" s="33" t="str">
        <f>IFERROR(IF(lista_startowa!$C98=0,"",lista_startowa!$C98),"")</f>
        <v/>
      </c>
      <c r="D13" s="31" t="str">
        <f>IFERROR(IF(lista_startowa!$D98=0,"",lista_startowa!$D98),"")</f>
        <v/>
      </c>
      <c r="E13" s="31" t="str">
        <f>IFERROR(IF(lista_startowa!$E98=0,"",lista_startowa!$E98),"")</f>
        <v/>
      </c>
      <c r="F13" s="32" t="str">
        <f>IFERROR(IF(lista_startowa!$F98=0,"",lista_startowa!$F98),"")</f>
        <v/>
      </c>
      <c r="G13" s="31"/>
      <c r="H13" s="31"/>
      <c r="I13" s="31"/>
      <c r="J13" s="31"/>
      <c r="K13" s="31"/>
      <c r="L13" s="31"/>
      <c r="M13" s="31"/>
      <c r="N13" s="31"/>
      <c r="O13" s="31"/>
      <c r="P13" s="31" t="str">
        <f>IF(ISBLANK(G13),"",SUM(G13:O13)+(COUNTIF(G13:O13,"DSQ")+COUNTIF(G13:O13,"DNF")+COUNTIF(G13:O13,"OCS")+COUNTIF(G13:O13,"DNC")+COUNTIF(G13:O13,"DNS")+COUNTIF(G13:O13,"DNE")+COUNTIF(G13:O13,"RET")+COUNTIF(G13:O13,"BFD")+COUNTIF(G13:O13,"UFD")+COUNTIF(G13:O13,"NSC"))*$E$19)</f>
        <v/>
      </c>
      <c r="Q13" s="35"/>
      <c r="R13" s="36">
        <f ca="1">lista_startowa!$B98</f>
        <v>7</v>
      </c>
    </row>
    <row r="14" spans="2:18" x14ac:dyDescent="0.25">
      <c r="B14" s="29">
        <f t="shared" ca="1" si="0"/>
        <v>8</v>
      </c>
      <c r="C14" s="33" t="str">
        <f>IFERROR(IF(lista_startowa!$C99=0,"",lista_startowa!$C99),"")</f>
        <v/>
      </c>
      <c r="D14" s="31" t="str">
        <f>IFERROR(IF(lista_startowa!$D99=0,"",lista_startowa!$D99),"")</f>
        <v/>
      </c>
      <c r="E14" s="31" t="str">
        <f>IFERROR(IF(lista_startowa!$E99=0,"",lista_startowa!$E99),"")</f>
        <v/>
      </c>
      <c r="F14" s="32" t="str">
        <f>IFERROR(IF(lista_startowa!$F99=0,"",lista_startowa!$F99),"")</f>
        <v/>
      </c>
      <c r="G14" s="31"/>
      <c r="H14" s="31"/>
      <c r="I14" s="31"/>
      <c r="J14" s="31"/>
      <c r="K14" s="31"/>
      <c r="L14" s="31"/>
      <c r="M14" s="31"/>
      <c r="N14" s="31"/>
      <c r="O14" s="31"/>
      <c r="P14" s="31" t="str">
        <f t="shared" si="1"/>
        <v/>
      </c>
      <c r="Q14" s="35"/>
      <c r="R14" s="36">
        <f ca="1">lista_startowa!$B99</f>
        <v>8</v>
      </c>
    </row>
    <row r="15" spans="2:18" x14ac:dyDescent="0.25">
      <c r="B15" s="29">
        <f t="shared" ca="1" si="0"/>
        <v>9</v>
      </c>
      <c r="C15" s="33" t="str">
        <f>IFERROR(IF(lista_startowa!$C100=0,"",lista_startowa!$C100),"")</f>
        <v/>
      </c>
      <c r="D15" s="31" t="str">
        <f>IFERROR(IF(lista_startowa!$D100=0,"",lista_startowa!$D100),"")</f>
        <v/>
      </c>
      <c r="E15" s="31" t="str">
        <f>IFERROR(IF(lista_startowa!$E100=0,"",lista_startowa!$E100),"")</f>
        <v/>
      </c>
      <c r="F15" s="32" t="str">
        <f>IFERROR(IF(lista_startowa!$F100=0,"",lista_startowa!$F100),"")</f>
        <v/>
      </c>
      <c r="G15" s="31"/>
      <c r="H15" s="31"/>
      <c r="I15" s="31"/>
      <c r="J15" s="31"/>
      <c r="K15" s="31"/>
      <c r="L15" s="31"/>
      <c r="M15" s="31"/>
      <c r="N15" s="31"/>
      <c r="O15" s="31"/>
      <c r="P15" s="31" t="str">
        <f t="shared" si="1"/>
        <v/>
      </c>
      <c r="Q15" s="35"/>
      <c r="R15" s="36">
        <f ca="1">lista_startowa!$B100</f>
        <v>9</v>
      </c>
    </row>
    <row r="16" spans="2:18" x14ac:dyDescent="0.25">
      <c r="B16" s="29">
        <f t="shared" ca="1" si="0"/>
        <v>10</v>
      </c>
      <c r="C16" s="33" t="str">
        <f>IFERROR(IF(lista_startowa!$C101=0,"",lista_startowa!$C101),"")</f>
        <v/>
      </c>
      <c r="D16" s="31" t="str">
        <f>IFERROR(IF(lista_startowa!$D101=0,"",lista_startowa!$D101),"")</f>
        <v/>
      </c>
      <c r="E16" s="31" t="str">
        <f>IFERROR(IF(lista_startowa!$E101=0,"",lista_startowa!$E101),"")</f>
        <v/>
      </c>
      <c r="F16" s="32" t="str">
        <f>IFERROR(IF(lista_startowa!$F101=0,"",lista_startowa!$F101),"")</f>
        <v/>
      </c>
      <c r="G16" s="31"/>
      <c r="H16" s="31"/>
      <c r="I16" s="31"/>
      <c r="J16" s="31"/>
      <c r="K16" s="31"/>
      <c r="L16" s="31"/>
      <c r="M16" s="31"/>
      <c r="N16" s="31"/>
      <c r="O16" s="31"/>
      <c r="P16" s="31" t="str">
        <f t="shared" si="1"/>
        <v/>
      </c>
      <c r="Q16" s="35"/>
      <c r="R16" s="36">
        <f ca="1">lista_startowa!$B101</f>
        <v>10</v>
      </c>
    </row>
    <row r="18" spans="2:16" x14ac:dyDescent="0.25">
      <c r="B18" s="5" t="str">
        <f>_xlfn.CONCAT("DSQ, OCS, DNF, DNC, DNS, DNE, RET, BFD, UFD, NSC = ",E19," pkt.")</f>
        <v>DSQ, OCS, DNF, DNC, DNS, DNE, RET, BFD, UFD, NSC = 11 pkt.</v>
      </c>
      <c r="E18" s="11"/>
      <c r="F18" s="101" t="str">
        <f>lista_startowa!F38</f>
        <v>Sędzia Główny</v>
      </c>
      <c r="G18" s="101"/>
      <c r="P18" s="2"/>
    </row>
    <row r="19" spans="2:16" x14ac:dyDescent="0.25">
      <c r="E19" s="12">
        <f>ROWS(B8:B17)+1</f>
        <v>11</v>
      </c>
      <c r="P19" s="2"/>
    </row>
    <row r="20" spans="2:16" x14ac:dyDescent="0.25">
      <c r="F20" s="101" t="str">
        <f>lista_startowa!F39</f>
        <v>Imię Nazwisko</v>
      </c>
      <c r="G20" s="101"/>
      <c r="P20" s="2"/>
    </row>
  </sheetData>
  <dataConsolidate link="1"/>
  <mergeCells count="7">
    <mergeCell ref="F20:G20"/>
    <mergeCell ref="B1:P1"/>
    <mergeCell ref="B2:P2"/>
    <mergeCell ref="B3:P3"/>
    <mergeCell ref="G5:O5"/>
    <mergeCell ref="F18:G18"/>
    <mergeCell ref="D4:E4"/>
  </mergeCells>
  <printOptions horizontalCentered="1"/>
  <pageMargins left="0.15748031496062992" right="0.15748031496062992" top="0.39370078740157483" bottom="0.35433070866141736" header="0.31496062992125984" footer="0.15748031496062992"/>
  <pageSetup paperSize="9" scale="96" fitToHeight="0" orientation="landscape" r:id="rId1"/>
  <headerFooter>
    <oddFooter>&amp;R&amp;8strona &amp;P z &amp;N</oddFooter>
  </headerFooter>
  <ignoredErrors>
    <ignoredError sqref="C7:F7" calculatedColumn="1"/>
  </ignoredErrors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22"/>
  <sheetViews>
    <sheetView showGridLines="0" zoomScaleNormal="100" zoomScaleSheetLayoutView="100" workbookViewId="0">
      <selection activeCell="B7" sqref="B7"/>
    </sheetView>
  </sheetViews>
  <sheetFormatPr defaultRowHeight="15" x14ac:dyDescent="0.25"/>
  <cols>
    <col min="1" max="1" width="3" style="7" customWidth="1"/>
    <col min="2" max="2" width="7.5703125" style="2" customWidth="1"/>
    <col min="3" max="3" width="18.42578125" style="7" bestFit="1" customWidth="1"/>
    <col min="4" max="4" width="15.5703125" style="7" customWidth="1"/>
    <col min="5" max="5" width="13.7109375" style="2" customWidth="1"/>
    <col min="6" max="6" width="24" style="7" customWidth="1"/>
    <col min="7" max="16" width="6.5703125" style="7" customWidth="1"/>
    <col min="17" max="17" width="6.28515625" style="7" customWidth="1"/>
    <col min="18" max="18" width="6.140625" style="7" customWidth="1"/>
    <col min="19" max="16384" width="9.140625" style="7"/>
  </cols>
  <sheetData>
    <row r="1" spans="2:18" ht="23.25" customHeight="1" x14ac:dyDescent="0.25">
      <c r="B1" s="98" t="str">
        <f>lista_startowa!B3</f>
        <v>nazwa regat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2:18" ht="15.75" customHeight="1" x14ac:dyDescent="0.25">
      <c r="B2" s="103" t="str">
        <f>lista_startowa!B4</f>
        <v>miejscowość, dni miesiąc rok r.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2:18" x14ac:dyDescent="0.25">
      <c r="B3" s="101" t="str">
        <f>lista_startowa!B105</f>
        <v>klasa : T3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2:18" x14ac:dyDescent="0.25">
      <c r="B4" s="5" t="e">
        <f ca="1">_xlfn.CONCAT("data: ",TEXT(NOW(),"rrrr-mm-dd ""godz. ""gg:mm"))</f>
        <v>#NAME?</v>
      </c>
      <c r="C4" s="28"/>
      <c r="D4" s="101" t="str">
        <f>wyniki_1!E4</f>
        <v xml:space="preserve">wyniki </v>
      </c>
      <c r="E4" s="101"/>
    </row>
    <row r="5" spans="2:18" x14ac:dyDescent="0.25">
      <c r="G5" s="104" t="s">
        <v>11</v>
      </c>
      <c r="H5" s="105"/>
      <c r="I5" s="105"/>
      <c r="J5" s="105"/>
      <c r="K5" s="105"/>
      <c r="L5" s="105"/>
      <c r="M5" s="105"/>
      <c r="N5" s="105"/>
      <c r="O5" s="106"/>
      <c r="P5" s="52"/>
    </row>
    <row r="6" spans="2:18" ht="22.5" customHeight="1" x14ac:dyDescent="0.25">
      <c r="B6" s="39" t="s">
        <v>10</v>
      </c>
      <c r="C6" s="40" t="s">
        <v>0</v>
      </c>
      <c r="D6" s="40" t="s">
        <v>16</v>
      </c>
      <c r="E6" s="40" t="s">
        <v>24</v>
      </c>
      <c r="F6" s="40" t="s">
        <v>27</v>
      </c>
      <c r="G6" s="40" t="s">
        <v>2</v>
      </c>
      <c r="H6" s="40" t="s">
        <v>3</v>
      </c>
      <c r="I6" s="40" t="s">
        <v>4</v>
      </c>
      <c r="J6" s="40" t="s">
        <v>5</v>
      </c>
      <c r="K6" s="40" t="s">
        <v>6</v>
      </c>
      <c r="L6" s="40" t="s">
        <v>7</v>
      </c>
      <c r="M6" s="40" t="s">
        <v>8</v>
      </c>
      <c r="N6" s="40" t="s">
        <v>18</v>
      </c>
      <c r="O6" s="40" t="s">
        <v>17</v>
      </c>
      <c r="P6" s="41" t="s">
        <v>9</v>
      </c>
      <c r="Q6" s="42" t="s">
        <v>19</v>
      </c>
      <c r="R6" s="43" t="s">
        <v>20</v>
      </c>
    </row>
    <row r="7" spans="2:18" x14ac:dyDescent="0.25">
      <c r="B7" s="44">
        <f t="shared" ref="B7:B16" ca="1" si="0">IFERROR(VALUE(OFFSET(B7,-1,0)),0)+1</f>
        <v>1</v>
      </c>
      <c r="C7" s="30" t="str">
        <f>IFERROR(IF(lista_startowa!$C107=0,"",lista_startowa!$C107),"")</f>
        <v/>
      </c>
      <c r="D7" s="30" t="str">
        <f>IFERROR(IF(lista_startowa!$D107=0,"",lista_startowa!$D107),"")</f>
        <v/>
      </c>
      <c r="E7" s="31" t="str">
        <f>IFERROR(IF(lista_startowa!$E107=0,"",lista_startowa!$E107),"")</f>
        <v/>
      </c>
      <c r="F7" s="32" t="str">
        <f>IFERROR(IF(lista_startowa!$F107=0,"",lista_startowa!$F107),"")</f>
        <v/>
      </c>
      <c r="G7" s="31"/>
      <c r="H7" s="31"/>
      <c r="I7" s="31"/>
      <c r="J7" s="31"/>
      <c r="K7" s="31"/>
      <c r="L7" s="31"/>
      <c r="M7" s="31"/>
      <c r="N7" s="31"/>
      <c r="O7" s="31"/>
      <c r="P7" s="31" t="str">
        <f t="shared" ref="P7:P16" si="1">IF(ISBLANK(G7),"",SUM(G7:O7)+(COUNTIF(G7:O7,"DSQ")+COUNTIF(G7:O7,"DNF")+COUNTIF(G7:O7,"OCS")+COUNTIF(G7:O7,"DNC")+COUNTIF(G7:O7,"DNS")+COUNTIF(G7:O7,"DNE")+COUNTIF(G7:O7,"RET")+COUNTIF(G7:O7,"BFD")+COUNTIF(G7:O7,"UFD")+COUNTIF(G7:O7,"NSC"))*$E$19)</f>
        <v/>
      </c>
      <c r="Q7" s="35"/>
      <c r="R7" s="45">
        <f ca="1">lista_startowa!$B107</f>
        <v>1</v>
      </c>
    </row>
    <row r="8" spans="2:18" x14ac:dyDescent="0.25">
      <c r="B8" s="44">
        <f t="shared" ca="1" si="0"/>
        <v>2</v>
      </c>
      <c r="C8" s="30" t="str">
        <f>IFERROR(IF(lista_startowa!$C108=0,"",lista_startowa!$C108),"")</f>
        <v/>
      </c>
      <c r="D8" s="30" t="str">
        <f>IFERROR(IF(lista_startowa!$D108=0,"",lista_startowa!$D108),"")</f>
        <v/>
      </c>
      <c r="E8" s="31" t="str">
        <f>IFERROR(IF(lista_startowa!$E108=0,"",lista_startowa!$E108),"")</f>
        <v/>
      </c>
      <c r="F8" s="32" t="str">
        <f>IFERROR(IF(lista_startowa!$F108=0,"",lista_startowa!$F108),"")</f>
        <v/>
      </c>
      <c r="G8" s="31"/>
      <c r="H8" s="31"/>
      <c r="I8" s="31"/>
      <c r="J8" s="31"/>
      <c r="K8" s="31"/>
      <c r="L8" s="31"/>
      <c r="M8" s="31"/>
      <c r="N8" s="31"/>
      <c r="O8" s="31"/>
      <c r="P8" s="31" t="str">
        <f t="shared" si="1"/>
        <v/>
      </c>
      <c r="Q8" s="35"/>
      <c r="R8" s="45">
        <f ca="1">lista_startowa!$B108</f>
        <v>2</v>
      </c>
    </row>
    <row r="9" spans="2:18" x14ac:dyDescent="0.25">
      <c r="B9" s="44">
        <f t="shared" ca="1" si="0"/>
        <v>3</v>
      </c>
      <c r="C9" s="30" t="str">
        <f>IFERROR(IF(lista_startowa!$C109=0,"",lista_startowa!$C109),"")</f>
        <v/>
      </c>
      <c r="D9" s="30" t="str">
        <f>IFERROR(IF(lista_startowa!$D109=0,"",lista_startowa!$D109),"")</f>
        <v/>
      </c>
      <c r="E9" s="31" t="str">
        <f>IFERROR(IF(lista_startowa!$E109=0,"",lista_startowa!$E109),"")</f>
        <v/>
      </c>
      <c r="F9" s="32" t="str">
        <f>IFERROR(IF(lista_startowa!$F109=0,"",lista_startowa!$F109),"")</f>
        <v/>
      </c>
      <c r="G9" s="31"/>
      <c r="H9" s="31"/>
      <c r="I9" s="31"/>
      <c r="J9" s="31"/>
      <c r="K9" s="31"/>
      <c r="L9" s="31"/>
      <c r="M9" s="31"/>
      <c r="N9" s="31"/>
      <c r="O9" s="31"/>
      <c r="P9" s="31" t="str">
        <f t="shared" si="1"/>
        <v/>
      </c>
      <c r="Q9" s="35"/>
      <c r="R9" s="45">
        <f ca="1">lista_startowa!$B109</f>
        <v>3</v>
      </c>
    </row>
    <row r="10" spans="2:18" x14ac:dyDescent="0.25">
      <c r="B10" s="44">
        <f t="shared" ca="1" si="0"/>
        <v>4</v>
      </c>
      <c r="C10" s="30" t="str">
        <f>IFERROR(IF(lista_startowa!$C110=0,"",lista_startowa!$C110),"")</f>
        <v/>
      </c>
      <c r="D10" s="30" t="str">
        <f>IFERROR(IF(lista_startowa!$D110=0,"",lista_startowa!$D110),"")</f>
        <v/>
      </c>
      <c r="E10" s="31" t="str">
        <f>IFERROR(IF(lista_startowa!$E110=0,"",lista_startowa!$E110),"")</f>
        <v/>
      </c>
      <c r="F10" s="32" t="str">
        <f>IFERROR(IF(lista_startowa!$F110=0,"",lista_startowa!$F110),"")</f>
        <v/>
      </c>
      <c r="G10" s="31"/>
      <c r="H10" s="31"/>
      <c r="I10" s="31"/>
      <c r="J10" s="31"/>
      <c r="K10" s="31"/>
      <c r="L10" s="31"/>
      <c r="M10" s="31"/>
      <c r="N10" s="31"/>
      <c r="O10" s="31"/>
      <c r="P10" s="31" t="str">
        <f t="shared" si="1"/>
        <v/>
      </c>
      <c r="Q10" s="35"/>
      <c r="R10" s="45">
        <f ca="1">lista_startowa!$B110</f>
        <v>4</v>
      </c>
    </row>
    <row r="11" spans="2:18" x14ac:dyDescent="0.25">
      <c r="B11" s="44">
        <f t="shared" ca="1" si="0"/>
        <v>5</v>
      </c>
      <c r="C11" s="30" t="str">
        <f>IFERROR(IF(lista_startowa!$C111=0,"",lista_startowa!$C111),"")</f>
        <v/>
      </c>
      <c r="D11" s="30" t="str">
        <f>IFERROR(IF(lista_startowa!$D111=0,"",lista_startowa!$D111),"")</f>
        <v/>
      </c>
      <c r="E11" s="31" t="str">
        <f>IFERROR(IF(lista_startowa!$E111=0,"",lista_startowa!$E111),"")</f>
        <v/>
      </c>
      <c r="F11" s="32" t="str">
        <f>IFERROR(IF(lista_startowa!$F111=0,"",lista_startowa!$F111),"")</f>
        <v/>
      </c>
      <c r="G11" s="31"/>
      <c r="H11" s="31"/>
      <c r="I11" s="31"/>
      <c r="J11" s="31"/>
      <c r="K11" s="31"/>
      <c r="L11" s="31"/>
      <c r="M11" s="31"/>
      <c r="N11" s="31"/>
      <c r="O11" s="31"/>
      <c r="P11" s="31" t="str">
        <f t="shared" si="1"/>
        <v/>
      </c>
      <c r="Q11" s="35"/>
      <c r="R11" s="45">
        <f ca="1">lista_startowa!$B111</f>
        <v>5</v>
      </c>
    </row>
    <row r="12" spans="2:18" x14ac:dyDescent="0.25">
      <c r="B12" s="44">
        <f t="shared" ca="1" si="0"/>
        <v>6</v>
      </c>
      <c r="C12" s="30" t="str">
        <f>IFERROR(IF(lista_startowa!$C112=0,"",lista_startowa!$C112),"")</f>
        <v/>
      </c>
      <c r="D12" s="30" t="str">
        <f>IFERROR(IF(lista_startowa!$D112=0,"",lista_startowa!$D112),"")</f>
        <v/>
      </c>
      <c r="E12" s="31" t="str">
        <f>IFERROR(IF(lista_startowa!$E112=0,"",lista_startowa!$E112),"")</f>
        <v/>
      </c>
      <c r="F12" s="32" t="str">
        <f>IFERROR(IF(lista_startowa!$F112=0,"",lista_startowa!$F112),"")</f>
        <v/>
      </c>
      <c r="G12" s="31"/>
      <c r="H12" s="31"/>
      <c r="I12" s="31"/>
      <c r="J12" s="31"/>
      <c r="K12" s="31"/>
      <c r="L12" s="31"/>
      <c r="M12" s="31"/>
      <c r="N12" s="31"/>
      <c r="O12" s="31"/>
      <c r="P12" s="31" t="str">
        <f t="shared" si="1"/>
        <v/>
      </c>
      <c r="Q12" s="35"/>
      <c r="R12" s="45">
        <f ca="1">lista_startowa!$B112</f>
        <v>6</v>
      </c>
    </row>
    <row r="13" spans="2:18" x14ac:dyDescent="0.25">
      <c r="B13" s="44">
        <f t="shared" ca="1" si="0"/>
        <v>7</v>
      </c>
      <c r="C13" s="30" t="str">
        <f>IFERROR(IF(lista_startowa!$C113=0,"",lista_startowa!$C113),"")</f>
        <v/>
      </c>
      <c r="D13" s="30" t="str">
        <f>IFERROR(IF(lista_startowa!$D113=0,"",lista_startowa!$D113),"")</f>
        <v/>
      </c>
      <c r="E13" s="31" t="str">
        <f>IFERROR(IF(lista_startowa!$E113=0,"",lista_startowa!$E113),"")</f>
        <v/>
      </c>
      <c r="F13" s="32" t="str">
        <f>IFERROR(IF(lista_startowa!$F113=0,"",lista_startowa!$F113),"")</f>
        <v/>
      </c>
      <c r="G13" s="31"/>
      <c r="H13" s="31"/>
      <c r="I13" s="31"/>
      <c r="J13" s="31"/>
      <c r="K13" s="31"/>
      <c r="L13" s="31"/>
      <c r="M13" s="31"/>
      <c r="N13" s="31"/>
      <c r="O13" s="31"/>
      <c r="P13" s="31" t="str">
        <f t="shared" si="1"/>
        <v/>
      </c>
      <c r="Q13" s="35"/>
      <c r="R13" s="45">
        <f ca="1">lista_startowa!$B113</f>
        <v>7</v>
      </c>
    </row>
    <row r="14" spans="2:18" x14ac:dyDescent="0.25">
      <c r="B14" s="44">
        <f t="shared" ca="1" si="0"/>
        <v>8</v>
      </c>
      <c r="C14" s="30" t="str">
        <f>IFERROR(IF(lista_startowa!$C114=0,"",lista_startowa!$C114),"")</f>
        <v/>
      </c>
      <c r="D14" s="30" t="str">
        <f>IFERROR(IF(lista_startowa!$D114=0,"",lista_startowa!$D114),"")</f>
        <v/>
      </c>
      <c r="E14" s="31" t="str">
        <f>IFERROR(IF(lista_startowa!$E114=0,"",lista_startowa!$E114),"")</f>
        <v/>
      </c>
      <c r="F14" s="32" t="str">
        <f>IFERROR(IF(lista_startowa!$F114=0,"",lista_startowa!$F114),"")</f>
        <v/>
      </c>
      <c r="G14" s="31"/>
      <c r="H14" s="31"/>
      <c r="I14" s="31"/>
      <c r="J14" s="31"/>
      <c r="K14" s="31"/>
      <c r="L14" s="31"/>
      <c r="M14" s="31"/>
      <c r="N14" s="31"/>
      <c r="O14" s="31"/>
      <c r="P14" s="31" t="str">
        <f t="shared" si="1"/>
        <v/>
      </c>
      <c r="Q14" s="35"/>
      <c r="R14" s="45">
        <f ca="1">lista_startowa!$B114</f>
        <v>8</v>
      </c>
    </row>
    <row r="15" spans="2:18" x14ac:dyDescent="0.25">
      <c r="B15" s="44">
        <f t="shared" ca="1" si="0"/>
        <v>9</v>
      </c>
      <c r="C15" s="30" t="str">
        <f>IFERROR(IF(lista_startowa!$C115=0,"",lista_startowa!$C115),"")</f>
        <v/>
      </c>
      <c r="D15" s="30" t="str">
        <f>IFERROR(IF(lista_startowa!$D115=0,"",lista_startowa!$D115),"")</f>
        <v/>
      </c>
      <c r="E15" s="31" t="str">
        <f>IFERROR(IF(lista_startowa!$E115=0,"",lista_startowa!$E115),"")</f>
        <v/>
      </c>
      <c r="F15" s="32" t="str">
        <f>IFERROR(IF(lista_startowa!$F115=0,"",lista_startowa!$F115),"")</f>
        <v/>
      </c>
      <c r="G15" s="31"/>
      <c r="H15" s="31"/>
      <c r="I15" s="31"/>
      <c r="J15" s="31"/>
      <c r="K15" s="31"/>
      <c r="L15" s="31"/>
      <c r="M15" s="31"/>
      <c r="N15" s="31"/>
      <c r="O15" s="31"/>
      <c r="P15" s="31" t="str">
        <f t="shared" si="1"/>
        <v/>
      </c>
      <c r="Q15" s="35"/>
      <c r="R15" s="45">
        <f ca="1">lista_startowa!$B115</f>
        <v>9</v>
      </c>
    </row>
    <row r="16" spans="2:18" x14ac:dyDescent="0.25">
      <c r="B16" s="46">
        <f t="shared" ca="1" si="0"/>
        <v>10</v>
      </c>
      <c r="C16" s="47" t="str">
        <f>IFERROR(IF(lista_startowa!$C116=0,"",lista_startowa!$C116),"")</f>
        <v/>
      </c>
      <c r="D16" s="47" t="str">
        <f>IFERROR(IF(lista_startowa!$D116=0,"",lista_startowa!$D116),"")</f>
        <v/>
      </c>
      <c r="E16" s="48" t="str">
        <f>IFERROR(IF(lista_startowa!$E116=0,"",lista_startowa!$E116),"")</f>
        <v/>
      </c>
      <c r="F16" s="49" t="str">
        <f>IFERROR(IF(lista_startowa!$F116=0,"",lista_startowa!$F116),"")</f>
        <v/>
      </c>
      <c r="G16" s="48"/>
      <c r="H16" s="48"/>
      <c r="I16" s="48"/>
      <c r="J16" s="48"/>
      <c r="K16" s="48"/>
      <c r="L16" s="48"/>
      <c r="M16" s="48"/>
      <c r="N16" s="48"/>
      <c r="O16" s="48"/>
      <c r="P16" s="48" t="str">
        <f t="shared" si="1"/>
        <v/>
      </c>
      <c r="Q16" s="50"/>
      <c r="R16" s="51">
        <f ca="1">lista_startowa!$B116</f>
        <v>10</v>
      </c>
    </row>
    <row r="18" spans="2:16" x14ac:dyDescent="0.25">
      <c r="B18" s="5" t="str">
        <f>_xlfn.CONCAT("DSQ, OCS, DNF, DNC, DNS, DNE, RET, BFD, UFD, NSC = ",E19," pkt.")</f>
        <v>DSQ, OCS, DNF, DNC, DNS, DNE, RET, BFD, UFD, NSC = 11 pkt.</v>
      </c>
      <c r="D18" s="1"/>
      <c r="E18" s="3"/>
      <c r="F18" s="101" t="str">
        <f>lista_startowa!F38</f>
        <v>Sędzia Główny</v>
      </c>
      <c r="G18" s="101"/>
      <c r="P18" s="2"/>
    </row>
    <row r="19" spans="2:16" x14ac:dyDescent="0.25">
      <c r="E19" s="8">
        <f>ROWS(B8:B17)+1</f>
        <v>11</v>
      </c>
      <c r="P19" s="2"/>
    </row>
    <row r="20" spans="2:16" x14ac:dyDescent="0.25">
      <c r="F20" s="101" t="str">
        <f>lista_startowa!F39</f>
        <v>Imię Nazwisko</v>
      </c>
      <c r="G20" s="101"/>
      <c r="P20" s="2"/>
    </row>
    <row r="22" spans="2:16" x14ac:dyDescent="0.25">
      <c r="B22" s="5"/>
    </row>
  </sheetData>
  <dataConsolidate link="1"/>
  <mergeCells count="7">
    <mergeCell ref="F20:G20"/>
    <mergeCell ref="B1:P1"/>
    <mergeCell ref="B2:P2"/>
    <mergeCell ref="B3:P3"/>
    <mergeCell ref="G5:O5"/>
    <mergeCell ref="F18:G18"/>
    <mergeCell ref="D4:E4"/>
  </mergeCells>
  <printOptions horizontalCentered="1"/>
  <pageMargins left="0.15748031496062992" right="0.15748031496062992" top="0.39370078740157483" bottom="0.35433070866141736" header="0.31496062992125984" footer="0.15748031496062992"/>
  <pageSetup paperSize="9" fitToHeight="0" orientation="landscape" r:id="rId1"/>
  <headerFooter>
    <oddFooter>&amp;R&amp;8strona &amp;P z &amp;N</oddFooter>
  </headerFooter>
  <ignoredErrors>
    <ignoredError sqref="C7:F7" calculatedColumn="1"/>
  </ignoredErrors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20"/>
  <sheetViews>
    <sheetView showGridLines="0" zoomScaleNormal="100" zoomScaleSheetLayoutView="100" workbookViewId="0">
      <selection activeCell="B7" sqref="B7"/>
    </sheetView>
  </sheetViews>
  <sheetFormatPr defaultRowHeight="15" x14ac:dyDescent="0.25"/>
  <cols>
    <col min="1" max="1" width="3" style="7" customWidth="1"/>
    <col min="2" max="2" width="7.5703125" style="2" customWidth="1"/>
    <col min="3" max="3" width="20.140625" style="7" customWidth="1"/>
    <col min="4" max="4" width="13.5703125" style="7" customWidth="1"/>
    <col min="5" max="5" width="14.7109375" style="2" customWidth="1"/>
    <col min="6" max="6" width="15.28515625" style="7" customWidth="1"/>
    <col min="7" max="16" width="6.5703125" style="7" customWidth="1"/>
    <col min="17" max="17" width="6.28515625" style="7" customWidth="1"/>
    <col min="18" max="18" width="6.140625" style="7" customWidth="1"/>
    <col min="19" max="16384" width="9.140625" style="7"/>
  </cols>
  <sheetData>
    <row r="1" spans="2:18" ht="23.25" customHeight="1" x14ac:dyDescent="0.25">
      <c r="B1" s="98" t="str">
        <f>lista_startowa!B3</f>
        <v>nazwa regat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2:18" ht="15.75" customHeight="1" x14ac:dyDescent="0.25">
      <c r="B2" s="103" t="str">
        <f>lista_startowa!B4</f>
        <v>miejscowość, dni miesiąc rok r.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2:18" x14ac:dyDescent="0.25">
      <c r="B3" s="101" t="str">
        <f>lista_startowa!B120</f>
        <v>klasa : OPEN 6.3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2:18" x14ac:dyDescent="0.25">
      <c r="B4" s="5" t="e">
        <f ca="1">_xlfn.CONCAT("data: ",TEXT(NOW(),"rrrr-mm-dd ""godz. ""gg:mm"))</f>
        <v>#NAME?</v>
      </c>
      <c r="C4" s="28"/>
      <c r="D4" s="101" t="str">
        <f>wyniki_1!E4</f>
        <v xml:space="preserve">wyniki </v>
      </c>
      <c r="E4" s="101"/>
    </row>
    <row r="5" spans="2:18" x14ac:dyDescent="0.25">
      <c r="G5" s="104" t="s">
        <v>11</v>
      </c>
      <c r="H5" s="105"/>
      <c r="I5" s="105"/>
      <c r="J5" s="105"/>
      <c r="K5" s="105"/>
      <c r="L5" s="105"/>
      <c r="M5" s="105"/>
      <c r="N5" s="105"/>
      <c r="O5" s="106"/>
      <c r="P5" s="52"/>
    </row>
    <row r="6" spans="2:18" ht="22.5" customHeight="1" x14ac:dyDescent="0.25">
      <c r="B6" s="39" t="s">
        <v>10</v>
      </c>
      <c r="C6" s="40" t="s">
        <v>0</v>
      </c>
      <c r="D6" s="40" t="s">
        <v>1</v>
      </c>
      <c r="E6" s="40" t="s">
        <v>24</v>
      </c>
      <c r="F6" s="40" t="s">
        <v>27</v>
      </c>
      <c r="G6" s="40" t="s">
        <v>2</v>
      </c>
      <c r="H6" s="40" t="s">
        <v>3</v>
      </c>
      <c r="I6" s="40" t="s">
        <v>4</v>
      </c>
      <c r="J6" s="40" t="s">
        <v>5</v>
      </c>
      <c r="K6" s="40" t="s">
        <v>6</v>
      </c>
      <c r="L6" s="40" t="s">
        <v>7</v>
      </c>
      <c r="M6" s="40" t="s">
        <v>8</v>
      </c>
      <c r="N6" s="40" t="s">
        <v>18</v>
      </c>
      <c r="O6" s="40" t="s">
        <v>17</v>
      </c>
      <c r="P6" s="41" t="s">
        <v>9</v>
      </c>
      <c r="Q6" s="42" t="s">
        <v>19</v>
      </c>
      <c r="R6" s="43" t="s">
        <v>20</v>
      </c>
    </row>
    <row r="7" spans="2:18" x14ac:dyDescent="0.25">
      <c r="B7" s="44">
        <f t="shared" ref="B7:B16" ca="1" si="0">IFERROR(VALUE(OFFSET(B7,-1,0)),0)+1</f>
        <v>1</v>
      </c>
      <c r="C7" s="33" t="str">
        <f>IFERROR(IF(lista_startowa!$C122=0,"",lista_startowa!$C122),"")</f>
        <v/>
      </c>
      <c r="D7" s="33" t="str">
        <f>IFERROR(IF(lista_startowa!$D122=0,"",lista_startowa!$D122),"")</f>
        <v/>
      </c>
      <c r="E7" s="31" t="str">
        <f>IFERROR(IF(lista_startowa!$E122=0,"",lista_startowa!$E122),"")</f>
        <v/>
      </c>
      <c r="F7" s="32" t="str">
        <f>IFERROR(IF(lista_startowa!$F122=0,"",lista_startowa!$F122),"")</f>
        <v/>
      </c>
      <c r="G7" s="31"/>
      <c r="H7" s="31"/>
      <c r="I7" s="31"/>
      <c r="J7" s="31"/>
      <c r="K7" s="31"/>
      <c r="L7" s="31"/>
      <c r="M7" s="31"/>
      <c r="N7" s="31"/>
      <c r="O7" s="31"/>
      <c r="P7" s="31" t="str">
        <f t="shared" ref="P7:P16" si="1">IF(ISBLANK(G7),"",SUM(G7:O7)+(COUNTIF(G7:O7,"DSQ")+COUNTIF(G7:O7,"DNF")+COUNTIF(G7:O7,"OCS")+COUNTIF(G7:O7,"DNC")+COUNTIF(G7:O7,"DNS")+COUNTIF(G7:O7,"DNE")+COUNTIF(G7:O7,"RET")+COUNTIF(G7:O7,"BFD")+COUNTIF(G7:O7,"UFD")+COUNTIF(G7:O7,"NSC"))*$E$19)</f>
        <v/>
      </c>
      <c r="Q7" s="35"/>
      <c r="R7" s="45">
        <f ca="1">lista_startowa!$B122</f>
        <v>1</v>
      </c>
    </row>
    <row r="8" spans="2:18" x14ac:dyDescent="0.25">
      <c r="B8" s="44">
        <f t="shared" ca="1" si="0"/>
        <v>2</v>
      </c>
      <c r="C8" s="33" t="str">
        <f>IFERROR(IF(lista_startowa!$C123=0,"",lista_startowa!$C123),"")</f>
        <v/>
      </c>
      <c r="D8" s="33" t="str">
        <f>IFERROR(IF(lista_startowa!$D123=0,"",lista_startowa!$D123),"")</f>
        <v/>
      </c>
      <c r="E8" s="31" t="str">
        <f>IFERROR(IF(lista_startowa!$E123=0,"",lista_startowa!$E123),"")</f>
        <v/>
      </c>
      <c r="F8" s="32" t="str">
        <f>IFERROR(IF(lista_startowa!$F123=0,"",lista_startowa!$F123),"")</f>
        <v/>
      </c>
      <c r="G8" s="31"/>
      <c r="H8" s="31"/>
      <c r="I8" s="31"/>
      <c r="J8" s="31"/>
      <c r="K8" s="31"/>
      <c r="L8" s="31"/>
      <c r="M8" s="31"/>
      <c r="N8" s="31"/>
      <c r="O8" s="31"/>
      <c r="P8" s="31" t="str">
        <f t="shared" si="1"/>
        <v/>
      </c>
      <c r="Q8" s="35"/>
      <c r="R8" s="45">
        <f ca="1">lista_startowa!$B123</f>
        <v>2</v>
      </c>
    </row>
    <row r="9" spans="2:18" x14ac:dyDescent="0.25">
      <c r="B9" s="44">
        <f t="shared" ca="1" si="0"/>
        <v>3</v>
      </c>
      <c r="C9" s="33" t="str">
        <f>IFERROR(IF(lista_startowa!$C124=0,"",lista_startowa!$C124),"")</f>
        <v/>
      </c>
      <c r="D9" s="33" t="str">
        <f>IFERROR(IF(lista_startowa!$D124=0,"",lista_startowa!$D124),"")</f>
        <v/>
      </c>
      <c r="E9" s="31" t="str">
        <f>IFERROR(IF(lista_startowa!$E124=0,"",lista_startowa!$E124),"")</f>
        <v/>
      </c>
      <c r="F9" s="32" t="str">
        <f>IFERROR(IF(lista_startowa!$F124=0,"",lista_startowa!$F124),"")</f>
        <v/>
      </c>
      <c r="G9" s="31"/>
      <c r="H9" s="31"/>
      <c r="I9" s="31"/>
      <c r="J9" s="31"/>
      <c r="K9" s="31"/>
      <c r="L9" s="31"/>
      <c r="M9" s="31"/>
      <c r="N9" s="31"/>
      <c r="O9" s="31"/>
      <c r="P9" s="31" t="str">
        <f t="shared" si="1"/>
        <v/>
      </c>
      <c r="Q9" s="35"/>
      <c r="R9" s="45">
        <f ca="1">lista_startowa!$B124</f>
        <v>3</v>
      </c>
    </row>
    <row r="10" spans="2:18" x14ac:dyDescent="0.25">
      <c r="B10" s="44">
        <f t="shared" ca="1" si="0"/>
        <v>4</v>
      </c>
      <c r="C10" s="33" t="str">
        <f>IFERROR(IF(lista_startowa!$C125=0,"",lista_startowa!$C125),"")</f>
        <v/>
      </c>
      <c r="D10" s="33" t="str">
        <f>IFERROR(IF(lista_startowa!$D125=0,"",lista_startowa!$D125),"")</f>
        <v/>
      </c>
      <c r="E10" s="31" t="str">
        <f>IFERROR(IF(lista_startowa!$E125=0,"",lista_startowa!$E125),"")</f>
        <v/>
      </c>
      <c r="F10" s="32" t="str">
        <f>IFERROR(IF(lista_startowa!$F125=0,"",lista_startowa!$F125),"")</f>
        <v/>
      </c>
      <c r="G10" s="31"/>
      <c r="H10" s="31"/>
      <c r="I10" s="31"/>
      <c r="J10" s="31"/>
      <c r="K10" s="31"/>
      <c r="L10" s="31"/>
      <c r="M10" s="31"/>
      <c r="N10" s="31"/>
      <c r="O10" s="31"/>
      <c r="P10" s="31" t="str">
        <f t="shared" si="1"/>
        <v/>
      </c>
      <c r="Q10" s="35"/>
      <c r="R10" s="45">
        <f ca="1">lista_startowa!$B125</f>
        <v>4</v>
      </c>
    </row>
    <row r="11" spans="2:18" x14ac:dyDescent="0.25">
      <c r="B11" s="44">
        <f t="shared" ca="1" si="0"/>
        <v>5</v>
      </c>
      <c r="C11" s="33" t="str">
        <f>IFERROR(IF(lista_startowa!$C126=0,"",lista_startowa!$C126),"")</f>
        <v/>
      </c>
      <c r="D11" s="33" t="str">
        <f>IFERROR(IF(lista_startowa!$D126=0,"",lista_startowa!$D126),"")</f>
        <v/>
      </c>
      <c r="E11" s="31" t="str">
        <f>IFERROR(IF(lista_startowa!$E126=0,"",lista_startowa!$E126),"")</f>
        <v/>
      </c>
      <c r="F11" s="32" t="str">
        <f>IFERROR(IF(lista_startowa!$F126=0,"",lista_startowa!$F126),"")</f>
        <v/>
      </c>
      <c r="G11" s="31"/>
      <c r="H11" s="31"/>
      <c r="I11" s="31"/>
      <c r="J11" s="31"/>
      <c r="K11" s="31"/>
      <c r="L11" s="31"/>
      <c r="M11" s="31"/>
      <c r="N11" s="31"/>
      <c r="O11" s="31"/>
      <c r="P11" s="31" t="str">
        <f>IF(ISBLANK(G11),"",SUM(G11:O11)+(COUNTIF(G11:O11,"DSQ")+COUNTIF(G11:O11,"DNF")+COUNTIF(G11:O11,"OCS")+COUNTIF(G11:O11,"DNC")+COUNTIF(G11:O11,"DNS")+COUNTIF(G11:O11,"DNE")+COUNTIF(G11:O11,"RET")+COUNTIF(G11:O11,"BFD")+COUNTIF(G11:O11,"UFD")+COUNTIF(G11:O11,"NSC"))*$E$19)</f>
        <v/>
      </c>
      <c r="Q11" s="35"/>
      <c r="R11" s="45">
        <f ca="1">lista_startowa!$B126</f>
        <v>5</v>
      </c>
    </row>
    <row r="12" spans="2:18" x14ac:dyDescent="0.25">
      <c r="B12" s="44">
        <f t="shared" ca="1" si="0"/>
        <v>6</v>
      </c>
      <c r="C12" s="33" t="str">
        <f>IFERROR(IF(lista_startowa!$C127=0,"",lista_startowa!$C127),"")</f>
        <v/>
      </c>
      <c r="D12" s="33" t="str">
        <f>IFERROR(IF(lista_startowa!$D127=0,"",lista_startowa!$D127),"")</f>
        <v/>
      </c>
      <c r="E12" s="31" t="str">
        <f>IFERROR(IF(lista_startowa!$E127=0,"",lista_startowa!$E127),"")</f>
        <v/>
      </c>
      <c r="F12" s="32" t="str">
        <f>IFERROR(IF(lista_startowa!$F127=0,"",lista_startowa!$F127),"")</f>
        <v/>
      </c>
      <c r="G12" s="31"/>
      <c r="H12" s="31"/>
      <c r="I12" s="31"/>
      <c r="J12" s="31"/>
      <c r="K12" s="31"/>
      <c r="L12" s="31"/>
      <c r="M12" s="31"/>
      <c r="N12" s="31"/>
      <c r="O12" s="31"/>
      <c r="P12" s="31" t="str">
        <f>IF(ISBLANK(G12),"",SUM(G12:O12)+(COUNTIF(G12:O12,"DSQ")+COUNTIF(G12:O12,"DNF")+COUNTIF(G12:O12,"OCS")+COUNTIF(G12:O12,"DNC")+COUNTIF(G12:O12,"DNS")+COUNTIF(G12:O12,"DNE")+COUNTIF(G12:O12,"RET")+COUNTIF(G12:O12,"BFD")+COUNTIF(G12:O12,"UFD")+COUNTIF(G12:O12,"NSC"))*$E$19)</f>
        <v/>
      </c>
      <c r="Q12" s="35"/>
      <c r="R12" s="45">
        <f ca="1">lista_startowa!$B127</f>
        <v>6</v>
      </c>
    </row>
    <row r="13" spans="2:18" x14ac:dyDescent="0.25">
      <c r="B13" s="44">
        <f t="shared" ca="1" si="0"/>
        <v>7</v>
      </c>
      <c r="C13" s="33" t="str">
        <f>IFERROR(IF(lista_startowa!$C128=0,"",lista_startowa!$C128),"")</f>
        <v/>
      </c>
      <c r="D13" s="33" t="str">
        <f>IFERROR(IF(lista_startowa!$D128=0,"",lista_startowa!$D128),"")</f>
        <v/>
      </c>
      <c r="E13" s="31" t="str">
        <f>IFERROR(IF(lista_startowa!$E128=0,"",lista_startowa!$E128),"")</f>
        <v/>
      </c>
      <c r="F13" s="32" t="str">
        <f>IFERROR(IF(lista_startowa!$F128=0,"",lista_startowa!$F128),"")</f>
        <v/>
      </c>
      <c r="G13" s="31"/>
      <c r="H13" s="31"/>
      <c r="I13" s="31"/>
      <c r="J13" s="31"/>
      <c r="K13" s="31"/>
      <c r="L13" s="31"/>
      <c r="M13" s="31"/>
      <c r="N13" s="31"/>
      <c r="O13" s="31"/>
      <c r="P13" s="31" t="str">
        <f>IF(ISBLANK(G13),"",SUM(G13:O13)+(COUNTIF(G13:O13,"DSQ")+COUNTIF(G13:O13,"DNF")+COUNTIF(G13:O13,"OCS")+COUNTIF(G13:O13,"DNC")+COUNTIF(G13:O13,"DNS")+COUNTIF(G13:O13,"DNE")+COUNTIF(G13:O13,"RET")+COUNTIF(G13:O13,"BFD")+COUNTIF(G13:O13,"UFD")+COUNTIF(G13:O13,"NSC"))*$E$19)</f>
        <v/>
      </c>
      <c r="Q13" s="35"/>
      <c r="R13" s="45">
        <f ca="1">lista_startowa!$B128</f>
        <v>7</v>
      </c>
    </row>
    <row r="14" spans="2:18" x14ac:dyDescent="0.25">
      <c r="B14" s="44">
        <f t="shared" ca="1" si="0"/>
        <v>8</v>
      </c>
      <c r="C14" s="33" t="str">
        <f>IFERROR(IF(lista_startowa!$C129=0,"",lista_startowa!$C129),"")</f>
        <v/>
      </c>
      <c r="D14" s="33" t="str">
        <f>IFERROR(IF(lista_startowa!$D129=0,"",lista_startowa!$D129),"")</f>
        <v/>
      </c>
      <c r="E14" s="31" t="str">
        <f>IFERROR(IF(lista_startowa!$E129=0,"",lista_startowa!$E129),"")</f>
        <v/>
      </c>
      <c r="F14" s="32" t="str">
        <f>IFERROR(IF(lista_startowa!$F129=0,"",lista_startowa!$F129),"")</f>
        <v/>
      </c>
      <c r="G14" s="31"/>
      <c r="H14" s="31"/>
      <c r="I14" s="31"/>
      <c r="J14" s="31"/>
      <c r="K14" s="31"/>
      <c r="L14" s="31"/>
      <c r="M14" s="31"/>
      <c r="N14" s="31"/>
      <c r="O14" s="31"/>
      <c r="P14" s="31" t="str">
        <f t="shared" si="1"/>
        <v/>
      </c>
      <c r="Q14" s="35"/>
      <c r="R14" s="45">
        <f ca="1">lista_startowa!$B129</f>
        <v>8</v>
      </c>
    </row>
    <row r="15" spans="2:18" x14ac:dyDescent="0.25">
      <c r="B15" s="44">
        <f t="shared" ca="1" si="0"/>
        <v>9</v>
      </c>
      <c r="C15" s="33" t="str">
        <f>IFERROR(IF(lista_startowa!$C130=0,"",lista_startowa!$C130),"")</f>
        <v/>
      </c>
      <c r="D15" s="33" t="str">
        <f>IFERROR(IF(lista_startowa!$D130=0,"",lista_startowa!$D130),"")</f>
        <v/>
      </c>
      <c r="E15" s="31" t="str">
        <f>IFERROR(IF(lista_startowa!$E130=0,"",lista_startowa!$E130),"")</f>
        <v/>
      </c>
      <c r="F15" s="32" t="str">
        <f>IFERROR(IF(lista_startowa!$F130=0,"",lista_startowa!$F130),"")</f>
        <v/>
      </c>
      <c r="G15" s="31"/>
      <c r="H15" s="31"/>
      <c r="I15" s="31"/>
      <c r="J15" s="31"/>
      <c r="K15" s="31"/>
      <c r="L15" s="31"/>
      <c r="M15" s="31"/>
      <c r="N15" s="31"/>
      <c r="O15" s="31"/>
      <c r="P15" s="31" t="str">
        <f t="shared" si="1"/>
        <v/>
      </c>
      <c r="Q15" s="35"/>
      <c r="R15" s="45">
        <f ca="1">lista_startowa!$B130</f>
        <v>9</v>
      </c>
    </row>
    <row r="16" spans="2:18" x14ac:dyDescent="0.25">
      <c r="B16" s="46">
        <f t="shared" ca="1" si="0"/>
        <v>10</v>
      </c>
      <c r="C16" s="54" t="str">
        <f>IFERROR(IF(lista_startowa!$C131=0,"",lista_startowa!$C131),"")</f>
        <v/>
      </c>
      <c r="D16" s="54" t="str">
        <f>IFERROR(IF(lista_startowa!$D131=0,"",lista_startowa!$D131),"")</f>
        <v/>
      </c>
      <c r="E16" s="48" t="str">
        <f>IFERROR(IF(lista_startowa!$E131=0,"",lista_startowa!$E131),"")</f>
        <v/>
      </c>
      <c r="F16" s="49" t="str">
        <f>IFERROR(IF(lista_startowa!$F131=0,"",lista_startowa!$F131),"")</f>
        <v/>
      </c>
      <c r="G16" s="48"/>
      <c r="H16" s="48"/>
      <c r="I16" s="48"/>
      <c r="J16" s="48"/>
      <c r="K16" s="48"/>
      <c r="L16" s="48"/>
      <c r="M16" s="48"/>
      <c r="N16" s="48"/>
      <c r="O16" s="48"/>
      <c r="P16" s="48" t="str">
        <f t="shared" si="1"/>
        <v/>
      </c>
      <c r="Q16" s="50"/>
      <c r="R16" s="51">
        <f ca="1">lista_startowa!$B131</f>
        <v>10</v>
      </c>
    </row>
    <row r="18" spans="2:16" x14ac:dyDescent="0.25">
      <c r="B18" s="5" t="str">
        <f>_xlfn.CONCAT("DSQ, OCS, DNF, DNC, DNS, DNE, RET, BFD, UFD, NSC = ",E19," pkt.")</f>
        <v>DSQ, OCS, DNF, DNC, DNS, DNE, RET, BFD, UFD, NSC = 11 pkt.</v>
      </c>
      <c r="D18" s="1"/>
      <c r="E18" s="3"/>
      <c r="F18" s="101" t="str">
        <f>lista_startowa!F38</f>
        <v>Sędzia Główny</v>
      </c>
      <c r="G18" s="101"/>
      <c r="P18" s="2"/>
    </row>
    <row r="19" spans="2:16" x14ac:dyDescent="0.25">
      <c r="E19" s="8">
        <f>ROWS(B8:B17)+1</f>
        <v>11</v>
      </c>
      <c r="P19" s="2"/>
    </row>
    <row r="20" spans="2:16" x14ac:dyDescent="0.25">
      <c r="F20" s="101" t="str">
        <f>lista_startowa!F39</f>
        <v>Imię Nazwisko</v>
      </c>
      <c r="G20" s="101"/>
      <c r="P20" s="2"/>
    </row>
  </sheetData>
  <dataConsolidate link="1"/>
  <mergeCells count="7">
    <mergeCell ref="F20:G20"/>
    <mergeCell ref="B1:P1"/>
    <mergeCell ref="B2:P2"/>
    <mergeCell ref="B3:P3"/>
    <mergeCell ref="G5:O5"/>
    <mergeCell ref="F18:G18"/>
    <mergeCell ref="D4:E4"/>
  </mergeCells>
  <printOptions horizontalCentered="1"/>
  <pageMargins left="0.15748031496062992" right="0.15748031496062992" top="0.39370078740157483" bottom="0.35433070866141736" header="0.31496062992125984" footer="0.15748031496062992"/>
  <pageSetup paperSize="9" fitToHeight="0" orientation="landscape" r:id="rId1"/>
  <headerFooter>
    <oddFooter>&amp;R&amp;8strona &amp;P z &amp;N</oddFooter>
  </headerFooter>
  <ignoredErrors>
    <ignoredError sqref="C7:F7" calculatedColumn="1"/>
  </ignoredErrors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20"/>
  <sheetViews>
    <sheetView zoomScaleNormal="100" zoomScaleSheetLayoutView="100" workbookViewId="0">
      <selection activeCell="B7" sqref="B7"/>
    </sheetView>
  </sheetViews>
  <sheetFormatPr defaultRowHeight="15" x14ac:dyDescent="0.25"/>
  <cols>
    <col min="1" max="1" width="3" style="7" customWidth="1"/>
    <col min="2" max="2" width="7.5703125" style="2" customWidth="1"/>
    <col min="3" max="3" width="20" style="7" customWidth="1"/>
    <col min="4" max="4" width="14.140625" style="7" customWidth="1"/>
    <col min="5" max="5" width="13.140625" style="2" customWidth="1"/>
    <col min="6" max="6" width="31.28515625" style="7" customWidth="1"/>
    <col min="7" max="16" width="6.5703125" style="7" customWidth="1"/>
    <col min="17" max="17" width="6.28515625" style="7" customWidth="1"/>
    <col min="18" max="18" width="6.140625" style="7" customWidth="1"/>
    <col min="19" max="16384" width="9.140625" style="7"/>
  </cols>
  <sheetData>
    <row r="1" spans="2:18" ht="23.25" customHeight="1" x14ac:dyDescent="0.25">
      <c r="B1" s="98" t="str">
        <f>lista_startowa!B3</f>
        <v>nazwa regat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2:18" ht="15.75" customHeight="1" x14ac:dyDescent="0.25">
      <c r="B2" s="103" t="str">
        <f>lista_startowa!B4</f>
        <v>miejscowość, dni miesiąc rok r.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2:18" x14ac:dyDescent="0.25">
      <c r="B3" s="101" t="str">
        <f>lista_startowa!B135</f>
        <v>klasa : MICRO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2:18" x14ac:dyDescent="0.25">
      <c r="B4" s="5" t="e">
        <f ca="1">_xlfn.CONCAT("data: ",TEXT(NOW(),"rrrr-mm-dd ""godz. ""gg:mm"))</f>
        <v>#NAME?</v>
      </c>
      <c r="C4" s="28"/>
      <c r="D4" s="101" t="str">
        <f>wyniki_1!E4</f>
        <v xml:space="preserve">wyniki </v>
      </c>
      <c r="E4" s="101"/>
    </row>
    <row r="5" spans="2:18" x14ac:dyDescent="0.25">
      <c r="G5" s="104" t="s">
        <v>11</v>
      </c>
      <c r="H5" s="105"/>
      <c r="I5" s="105"/>
      <c r="J5" s="105"/>
      <c r="K5" s="105"/>
      <c r="L5" s="105"/>
      <c r="M5" s="105"/>
      <c r="N5" s="105"/>
      <c r="O5" s="106"/>
      <c r="P5" s="52"/>
    </row>
    <row r="6" spans="2:18" ht="22.5" customHeight="1" x14ac:dyDescent="0.25">
      <c r="B6" s="55" t="s">
        <v>10</v>
      </c>
      <c r="C6" s="56" t="s">
        <v>0</v>
      </c>
      <c r="D6" s="56" t="s">
        <v>1</v>
      </c>
      <c r="E6" s="56" t="s">
        <v>24</v>
      </c>
      <c r="F6" s="56" t="s">
        <v>27</v>
      </c>
      <c r="G6" s="56" t="s">
        <v>2</v>
      </c>
      <c r="H6" s="56" t="s">
        <v>3</v>
      </c>
      <c r="I6" s="56" t="s">
        <v>4</v>
      </c>
      <c r="J6" s="56" t="s">
        <v>5</v>
      </c>
      <c r="K6" s="56" t="s">
        <v>6</v>
      </c>
      <c r="L6" s="56" t="s">
        <v>7</v>
      </c>
      <c r="M6" s="56" t="s">
        <v>8</v>
      </c>
      <c r="N6" s="56" t="s">
        <v>18</v>
      </c>
      <c r="O6" s="56" t="s">
        <v>17</v>
      </c>
      <c r="P6" s="57" t="s">
        <v>9</v>
      </c>
      <c r="Q6" s="58" t="s">
        <v>19</v>
      </c>
      <c r="R6" s="59" t="s">
        <v>20</v>
      </c>
    </row>
    <row r="7" spans="2:18" x14ac:dyDescent="0.25">
      <c r="B7" s="60">
        <f t="shared" ref="B7:B16" ca="1" si="0">IFERROR(VALUE(OFFSET(B7,-1,0)),0)+1</f>
        <v>1</v>
      </c>
      <c r="C7" s="61" t="str">
        <f>IFERROR(IF(lista_startowa!$C137=0,"",lista_startowa!$C137),"")</f>
        <v/>
      </c>
      <c r="D7" s="61" t="str">
        <f>IFERROR(IF(lista_startowa!$D137=0,"",lista_startowa!$D137),"")</f>
        <v/>
      </c>
      <c r="E7" s="62" t="str">
        <f>IFERROR(IF(lista_startowa!$E137=0,"",lista_startowa!$E137),"")</f>
        <v/>
      </c>
      <c r="F7" s="63" t="str">
        <f>IFERROR(IF(lista_startowa!$F137=0,"",lista_startowa!$F137),"")</f>
        <v/>
      </c>
      <c r="G7" s="62"/>
      <c r="H7" s="62"/>
      <c r="I7" s="62"/>
      <c r="J7" s="62"/>
      <c r="K7" s="62"/>
      <c r="L7" s="62"/>
      <c r="M7" s="62"/>
      <c r="N7" s="62"/>
      <c r="O7" s="62"/>
      <c r="P7" s="62" t="str">
        <f t="shared" ref="P7:P16" si="1">IF(ISBLANK(G7),"",SUM(G7:O7)+(COUNTIF(G7:O7,"DSQ")+COUNTIF(G7:O7,"DNF")+COUNTIF(G7:O7,"OCS")+COUNTIF(G7:O7,"DNC")+COUNTIF(G7:O7,"DNS")+COUNTIF(G7:O7,"DNE")+COUNTIF(G7:O7,"RET")+COUNTIF(G7:O7,"BFD")+COUNTIF(G7:O7,"UFD")+COUNTIF(G7:O7,"NSC"))*$E$19)</f>
        <v/>
      </c>
      <c r="Q7" s="64"/>
      <c r="R7" s="65">
        <f ca="1">lista_startowa!$B137</f>
        <v>1</v>
      </c>
    </row>
    <row r="8" spans="2:18" x14ac:dyDescent="0.25">
      <c r="B8" s="60">
        <f t="shared" ca="1" si="0"/>
        <v>2</v>
      </c>
      <c r="C8" s="61" t="str">
        <f>IFERROR(IF(lista_startowa!$C138=0,"",lista_startowa!$C138),"")</f>
        <v/>
      </c>
      <c r="D8" s="61" t="str">
        <f>IFERROR(IF(lista_startowa!$D138=0,"",lista_startowa!$D138),"")</f>
        <v/>
      </c>
      <c r="E8" s="62" t="str">
        <f>IFERROR(IF(lista_startowa!$E138=0,"",lista_startowa!$E138),"")</f>
        <v/>
      </c>
      <c r="F8" s="63" t="str">
        <f>IFERROR(IF(lista_startowa!$F138=0,"",lista_startowa!$F138),"")</f>
        <v/>
      </c>
      <c r="G8" s="62"/>
      <c r="H8" s="62"/>
      <c r="I8" s="62"/>
      <c r="J8" s="62"/>
      <c r="K8" s="62"/>
      <c r="L8" s="62"/>
      <c r="M8" s="62"/>
      <c r="N8" s="62"/>
      <c r="O8" s="62"/>
      <c r="P8" s="62" t="str">
        <f t="shared" si="1"/>
        <v/>
      </c>
      <c r="Q8" s="64"/>
      <c r="R8" s="65">
        <f ca="1">lista_startowa!$B138</f>
        <v>2</v>
      </c>
    </row>
    <row r="9" spans="2:18" x14ac:dyDescent="0.25">
      <c r="B9" s="60">
        <f t="shared" ca="1" si="0"/>
        <v>3</v>
      </c>
      <c r="C9" s="61" t="str">
        <f>IFERROR(IF(lista_startowa!$C139=0,"",lista_startowa!$C139),"")</f>
        <v/>
      </c>
      <c r="D9" s="61" t="str">
        <f>IFERROR(IF(lista_startowa!$D139=0,"",lista_startowa!$D139),"")</f>
        <v/>
      </c>
      <c r="E9" s="62" t="str">
        <f>IFERROR(IF(lista_startowa!$E139=0,"",lista_startowa!$E139),"")</f>
        <v/>
      </c>
      <c r="F9" s="63" t="str">
        <f>IFERROR(IF(lista_startowa!$F139=0,"",lista_startowa!$F139),"")</f>
        <v/>
      </c>
      <c r="G9" s="62"/>
      <c r="H9" s="62"/>
      <c r="I9" s="62"/>
      <c r="J9" s="62"/>
      <c r="K9" s="62"/>
      <c r="L9" s="62"/>
      <c r="M9" s="62"/>
      <c r="N9" s="62"/>
      <c r="O9" s="62"/>
      <c r="P9" s="62" t="str">
        <f t="shared" si="1"/>
        <v/>
      </c>
      <c r="Q9" s="64"/>
      <c r="R9" s="65">
        <f ca="1">lista_startowa!$B139</f>
        <v>3</v>
      </c>
    </row>
    <row r="10" spans="2:18" x14ac:dyDescent="0.25">
      <c r="B10" s="60">
        <f t="shared" ca="1" si="0"/>
        <v>4</v>
      </c>
      <c r="C10" s="61" t="str">
        <f>IFERROR(IF(lista_startowa!$C140=0,"",lista_startowa!$C140),"")</f>
        <v/>
      </c>
      <c r="D10" s="61" t="str">
        <f>IFERROR(IF(lista_startowa!$D140=0,"",lista_startowa!$D140),"")</f>
        <v/>
      </c>
      <c r="E10" s="62" t="str">
        <f>IFERROR(IF(lista_startowa!$E140=0,"",lista_startowa!$E140),"")</f>
        <v/>
      </c>
      <c r="F10" s="63" t="str">
        <f>IFERROR(IF(lista_startowa!$F140=0,"",lista_startowa!$F140),"")</f>
        <v/>
      </c>
      <c r="G10" s="62"/>
      <c r="H10" s="62"/>
      <c r="I10" s="62"/>
      <c r="J10" s="62"/>
      <c r="K10" s="62"/>
      <c r="L10" s="62"/>
      <c r="M10" s="62"/>
      <c r="N10" s="62"/>
      <c r="O10" s="62"/>
      <c r="P10" s="62" t="str">
        <f t="shared" si="1"/>
        <v/>
      </c>
      <c r="Q10" s="64"/>
      <c r="R10" s="65">
        <f ca="1">lista_startowa!$B140</f>
        <v>4</v>
      </c>
    </row>
    <row r="11" spans="2:18" x14ac:dyDescent="0.25">
      <c r="B11" s="60">
        <f t="shared" ca="1" si="0"/>
        <v>5</v>
      </c>
      <c r="C11" s="61" t="str">
        <f>IFERROR(IF(lista_startowa!$C141=0,"",lista_startowa!$C141),"")</f>
        <v/>
      </c>
      <c r="D11" s="61" t="str">
        <f>IFERROR(IF(lista_startowa!$D141=0,"",lista_startowa!$D141),"")</f>
        <v/>
      </c>
      <c r="E11" s="62" t="str">
        <f>IFERROR(IF(lista_startowa!$E141=0,"",lista_startowa!$E141),"")</f>
        <v/>
      </c>
      <c r="F11" s="63" t="str">
        <f>IFERROR(IF(lista_startowa!$F141=0,"",lista_startowa!$F141),"")</f>
        <v/>
      </c>
      <c r="G11" s="62"/>
      <c r="H11" s="62"/>
      <c r="I11" s="62"/>
      <c r="J11" s="62"/>
      <c r="K11" s="62"/>
      <c r="L11" s="62"/>
      <c r="M11" s="62"/>
      <c r="N11" s="62"/>
      <c r="O11" s="62"/>
      <c r="P11" s="62" t="str">
        <f>IF(ISBLANK(G11),"",SUM(G11:O11)+(COUNTIF(G11:O11,"DSQ")+COUNTIF(G11:O11,"DNF")+COUNTIF(G11:O11,"OCS")+COUNTIF(G11:O11,"DNC")+COUNTIF(G11:O11,"DNS")+COUNTIF(G11:O11,"DNE")+COUNTIF(G11:O11,"RET")+COUNTIF(G11:O11,"BFD")+COUNTIF(G11:O11,"UFD")+COUNTIF(G11:O11,"NSC"))*$E$19)</f>
        <v/>
      </c>
      <c r="Q11" s="64"/>
      <c r="R11" s="65">
        <f ca="1">lista_startowa!$B141</f>
        <v>5</v>
      </c>
    </row>
    <row r="12" spans="2:18" x14ac:dyDescent="0.25">
      <c r="B12" s="60">
        <f t="shared" ca="1" si="0"/>
        <v>6</v>
      </c>
      <c r="C12" s="61" t="str">
        <f>IFERROR(IF(lista_startowa!$C142=0,"",lista_startowa!$C142),"")</f>
        <v/>
      </c>
      <c r="D12" s="61" t="str">
        <f>IFERROR(IF(lista_startowa!$D142=0,"",lista_startowa!$D142),"")</f>
        <v/>
      </c>
      <c r="E12" s="62" t="str">
        <f>IFERROR(IF(lista_startowa!$E142=0,"",lista_startowa!$E142),"")</f>
        <v/>
      </c>
      <c r="F12" s="63" t="str">
        <f>IFERROR(IF(lista_startowa!$F142=0,"",lista_startowa!$F142),"")</f>
        <v/>
      </c>
      <c r="G12" s="62"/>
      <c r="H12" s="62"/>
      <c r="I12" s="62"/>
      <c r="J12" s="62"/>
      <c r="K12" s="62"/>
      <c r="L12" s="62"/>
      <c r="M12" s="62"/>
      <c r="N12" s="62"/>
      <c r="O12" s="62"/>
      <c r="P12" s="62" t="str">
        <f>IF(ISBLANK(G12),"",SUM(G12:O12)+(COUNTIF(G12:O12,"DSQ")+COUNTIF(G12:O12,"DNF")+COUNTIF(G12:O12,"OCS")+COUNTIF(G12:O12,"DNC")+COUNTIF(G12:O12,"DNS")+COUNTIF(G12:O12,"DNE")+COUNTIF(G12:O12,"RET")+COUNTIF(G12:O12,"BFD")+COUNTIF(G12:O12,"UFD")+COUNTIF(G12:O12,"NSC"))*$E$19)</f>
        <v/>
      </c>
      <c r="Q12" s="64"/>
      <c r="R12" s="65">
        <f ca="1">lista_startowa!$B142</f>
        <v>6</v>
      </c>
    </row>
    <row r="13" spans="2:18" x14ac:dyDescent="0.25">
      <c r="B13" s="60">
        <f t="shared" ca="1" si="0"/>
        <v>7</v>
      </c>
      <c r="C13" s="61" t="str">
        <f>IFERROR(IF(lista_startowa!$C143=0,"",lista_startowa!$C143),"")</f>
        <v/>
      </c>
      <c r="D13" s="61" t="str">
        <f>IFERROR(IF(lista_startowa!$D143=0,"",lista_startowa!$D143),"")</f>
        <v/>
      </c>
      <c r="E13" s="62" t="str">
        <f>IFERROR(IF(lista_startowa!$E143=0,"",lista_startowa!$E143),"")</f>
        <v/>
      </c>
      <c r="F13" s="63" t="str">
        <f>IFERROR(IF(lista_startowa!$F143=0,"",lista_startowa!$F143),"")</f>
        <v/>
      </c>
      <c r="G13" s="62"/>
      <c r="H13" s="62"/>
      <c r="I13" s="62"/>
      <c r="J13" s="62"/>
      <c r="K13" s="62"/>
      <c r="L13" s="62"/>
      <c r="M13" s="62"/>
      <c r="N13" s="62"/>
      <c r="O13" s="62"/>
      <c r="P13" s="62" t="str">
        <f t="shared" si="1"/>
        <v/>
      </c>
      <c r="Q13" s="64"/>
      <c r="R13" s="65">
        <f ca="1">lista_startowa!$B143</f>
        <v>7</v>
      </c>
    </row>
    <row r="14" spans="2:18" x14ac:dyDescent="0.25">
      <c r="B14" s="60">
        <f t="shared" ca="1" si="0"/>
        <v>8</v>
      </c>
      <c r="C14" s="61" t="str">
        <f>IFERROR(IF(lista_startowa!$C144=0,"",lista_startowa!$C144),"")</f>
        <v/>
      </c>
      <c r="D14" s="61" t="str">
        <f>IFERROR(IF(lista_startowa!$D144=0,"",lista_startowa!$D144),"")</f>
        <v/>
      </c>
      <c r="E14" s="62" t="str">
        <f>IFERROR(IF(lista_startowa!$E144=0,"",lista_startowa!$E144),"")</f>
        <v/>
      </c>
      <c r="F14" s="63" t="str">
        <f>IFERROR(IF(lista_startowa!$F144=0,"",lista_startowa!$F144),"")</f>
        <v/>
      </c>
      <c r="G14" s="62"/>
      <c r="H14" s="62"/>
      <c r="I14" s="62"/>
      <c r="J14" s="62"/>
      <c r="K14" s="62"/>
      <c r="L14" s="62"/>
      <c r="M14" s="62"/>
      <c r="N14" s="62"/>
      <c r="O14" s="62"/>
      <c r="P14" s="62" t="str">
        <f t="shared" si="1"/>
        <v/>
      </c>
      <c r="Q14" s="64"/>
      <c r="R14" s="65">
        <f ca="1">lista_startowa!$B144</f>
        <v>8</v>
      </c>
    </row>
    <row r="15" spans="2:18" x14ac:dyDescent="0.25">
      <c r="B15" s="60">
        <f t="shared" ca="1" si="0"/>
        <v>9</v>
      </c>
      <c r="C15" s="61" t="str">
        <f>IFERROR(IF(lista_startowa!$C145=0,"",lista_startowa!$C145),"")</f>
        <v/>
      </c>
      <c r="D15" s="61" t="str">
        <f>IFERROR(IF(lista_startowa!$D145=0,"",lista_startowa!$D145),"")</f>
        <v/>
      </c>
      <c r="E15" s="62" t="str">
        <f>IFERROR(IF(lista_startowa!$E145=0,"",lista_startowa!$E145),"")</f>
        <v/>
      </c>
      <c r="F15" s="63" t="str">
        <f>IFERROR(IF(lista_startowa!$F145=0,"",lista_startowa!$F145),"")</f>
        <v/>
      </c>
      <c r="G15" s="62"/>
      <c r="H15" s="62"/>
      <c r="I15" s="62"/>
      <c r="J15" s="62"/>
      <c r="K15" s="62"/>
      <c r="L15" s="62"/>
      <c r="M15" s="62"/>
      <c r="N15" s="62"/>
      <c r="O15" s="62"/>
      <c r="P15" s="62" t="str">
        <f t="shared" si="1"/>
        <v/>
      </c>
      <c r="Q15" s="64"/>
      <c r="R15" s="65">
        <f ca="1">lista_startowa!$B145</f>
        <v>9</v>
      </c>
    </row>
    <row r="16" spans="2:18" x14ac:dyDescent="0.25">
      <c r="B16" s="66">
        <f t="shared" ca="1" si="0"/>
        <v>10</v>
      </c>
      <c r="C16" s="67" t="str">
        <f>IFERROR(IF(lista_startowa!$C146=0,"",lista_startowa!$C146),"")</f>
        <v/>
      </c>
      <c r="D16" s="67" t="str">
        <f>IFERROR(IF(lista_startowa!$D146=0,"",lista_startowa!$D146),"")</f>
        <v/>
      </c>
      <c r="E16" s="68" t="str">
        <f>IFERROR(IF(lista_startowa!$E146=0,"",lista_startowa!$E146),"")</f>
        <v/>
      </c>
      <c r="F16" s="69" t="str">
        <f>IFERROR(IF(lista_startowa!$F146=0,"",lista_startowa!$F146),"")</f>
        <v/>
      </c>
      <c r="G16" s="68"/>
      <c r="H16" s="68"/>
      <c r="I16" s="68"/>
      <c r="J16" s="68"/>
      <c r="K16" s="68"/>
      <c r="L16" s="68"/>
      <c r="M16" s="68"/>
      <c r="N16" s="68"/>
      <c r="O16" s="68"/>
      <c r="P16" s="68" t="str">
        <f t="shared" si="1"/>
        <v/>
      </c>
      <c r="Q16" s="70"/>
      <c r="R16" s="71">
        <f ca="1">lista_startowa!$B146</f>
        <v>10</v>
      </c>
    </row>
    <row r="18" spans="2:16" x14ac:dyDescent="0.25">
      <c r="B18" s="5" t="str">
        <f>_xlfn.CONCAT("DSQ, OCS, DNF, DNC, DNS, DNE, RET, BFD, UFD, NSC = ",E19," pkt.")</f>
        <v>DSQ, OCS, DNF, DNC, DNS, DNE, RET, BFD, UFD, NSC = 11 pkt.</v>
      </c>
      <c r="D18" s="1"/>
      <c r="E18" s="3"/>
      <c r="F18" s="101" t="str">
        <f>lista_startowa!F38</f>
        <v>Sędzia Główny</v>
      </c>
      <c r="G18" s="101"/>
      <c r="P18" s="2"/>
    </row>
    <row r="19" spans="2:16" x14ac:dyDescent="0.25">
      <c r="E19" s="8">
        <f>ROWS(B8:B17)+1</f>
        <v>11</v>
      </c>
      <c r="P19" s="2"/>
    </row>
    <row r="20" spans="2:16" x14ac:dyDescent="0.25">
      <c r="F20" s="101" t="str">
        <f>lista_startowa!F39</f>
        <v>Imię Nazwisko</v>
      </c>
      <c r="G20" s="101"/>
      <c r="P20" s="2"/>
    </row>
  </sheetData>
  <dataConsolidate link="1"/>
  <mergeCells count="7">
    <mergeCell ref="F20:G20"/>
    <mergeCell ref="B1:P1"/>
    <mergeCell ref="B2:P2"/>
    <mergeCell ref="B3:P3"/>
    <mergeCell ref="G5:O5"/>
    <mergeCell ref="F18:G18"/>
    <mergeCell ref="D4:E4"/>
  </mergeCells>
  <printOptions horizontalCentered="1"/>
  <pageMargins left="0.15748031496062992" right="0.15748031496062992" top="0.39370078740157483" bottom="0.35433070866141736" header="0.31496062992125984" footer="0.15748031496062992"/>
  <pageSetup paperSize="9" scale="95" fitToHeight="0" orientation="landscape" r:id="rId1"/>
  <headerFooter>
    <oddFooter>&amp;R&amp;8strona &amp;P z &amp;N</oddFooter>
  </headerFooter>
  <ignoredErrors>
    <ignoredError sqref="C7:F7" calculatedColumn="1"/>
  </ignoredErrors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20"/>
  <sheetViews>
    <sheetView showGridLines="0" zoomScaleNormal="100" zoomScaleSheetLayoutView="100" workbookViewId="0">
      <selection activeCell="B7" sqref="B7"/>
    </sheetView>
  </sheetViews>
  <sheetFormatPr defaultRowHeight="15" x14ac:dyDescent="0.25"/>
  <cols>
    <col min="1" max="1" width="3" style="7" customWidth="1"/>
    <col min="2" max="2" width="7.5703125" style="2" customWidth="1"/>
    <col min="3" max="3" width="20" style="7" customWidth="1"/>
    <col min="4" max="4" width="14.140625" style="7" customWidth="1"/>
    <col min="5" max="5" width="14.85546875" style="2" customWidth="1"/>
    <col min="6" max="6" width="21.28515625" style="7" customWidth="1"/>
    <col min="7" max="16" width="6.5703125" style="7" customWidth="1"/>
    <col min="17" max="17" width="6.28515625" style="7" customWidth="1"/>
    <col min="18" max="18" width="6.140625" style="7" customWidth="1"/>
    <col min="19" max="16384" width="9.140625" style="7"/>
  </cols>
  <sheetData>
    <row r="1" spans="2:18" ht="23.25" customHeight="1" x14ac:dyDescent="0.25">
      <c r="B1" s="98" t="str">
        <f>lista_startowa!B3</f>
        <v>nazwa regat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2:18" ht="15.75" customHeight="1" x14ac:dyDescent="0.25">
      <c r="B2" s="103" t="str">
        <f>lista_startowa!B4</f>
        <v>miejscowość, dni miesiąc rok r.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2:18" x14ac:dyDescent="0.25">
      <c r="B3" s="101" t="str">
        <f>lista_startowa!B150</f>
        <v>klasa : T-Sport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2:18" x14ac:dyDescent="0.25">
      <c r="B4" s="5" t="e">
        <f ca="1">_xlfn.CONCAT("data: ",TEXT(NOW(),"rrrr-mm-dd ""godz. ""gg:mm"))</f>
        <v>#NAME?</v>
      </c>
      <c r="C4" s="28"/>
      <c r="D4" s="101" t="str">
        <f>wyniki_1!E4</f>
        <v xml:space="preserve">wyniki </v>
      </c>
      <c r="E4" s="101"/>
    </row>
    <row r="5" spans="2:18" x14ac:dyDescent="0.25">
      <c r="G5" s="104" t="s">
        <v>11</v>
      </c>
      <c r="H5" s="105"/>
      <c r="I5" s="105"/>
      <c r="J5" s="105"/>
      <c r="K5" s="105"/>
      <c r="L5" s="105"/>
      <c r="M5" s="105"/>
      <c r="N5" s="105"/>
      <c r="O5" s="106"/>
      <c r="P5" s="52"/>
    </row>
    <row r="6" spans="2:18" ht="22.5" customHeight="1" x14ac:dyDescent="0.25">
      <c r="B6" s="39" t="s">
        <v>10</v>
      </c>
      <c r="C6" s="40" t="s">
        <v>0</v>
      </c>
      <c r="D6" s="40" t="s">
        <v>1</v>
      </c>
      <c r="E6" s="40" t="s">
        <v>24</v>
      </c>
      <c r="F6" s="40" t="s">
        <v>27</v>
      </c>
      <c r="G6" s="40" t="s">
        <v>2</v>
      </c>
      <c r="H6" s="40" t="s">
        <v>3</v>
      </c>
      <c r="I6" s="40" t="s">
        <v>4</v>
      </c>
      <c r="J6" s="40" t="s">
        <v>5</v>
      </c>
      <c r="K6" s="40" t="s">
        <v>6</v>
      </c>
      <c r="L6" s="40" t="s">
        <v>7</v>
      </c>
      <c r="M6" s="40" t="s">
        <v>8</v>
      </c>
      <c r="N6" s="40" t="s">
        <v>18</v>
      </c>
      <c r="O6" s="40" t="s">
        <v>17</v>
      </c>
      <c r="P6" s="41" t="s">
        <v>9</v>
      </c>
      <c r="Q6" s="42" t="s">
        <v>19</v>
      </c>
      <c r="R6" s="43" t="s">
        <v>20</v>
      </c>
    </row>
    <row r="7" spans="2:18" x14ac:dyDescent="0.25">
      <c r="B7" s="44">
        <f t="shared" ref="B7:B16" ca="1" si="0">IFERROR(VALUE(OFFSET(B7,-1,0)),0)+1</f>
        <v>1</v>
      </c>
      <c r="C7" s="33" t="str">
        <f>IFERROR(IF(lista_startowa!$C152=0,"",lista_startowa!$C152),"")</f>
        <v/>
      </c>
      <c r="D7" s="33" t="str">
        <f>IFERROR(IF(lista_startowa!$D152=0,"",lista_startowa!$D152),"")</f>
        <v/>
      </c>
      <c r="E7" s="31" t="str">
        <f>IFERROR(IF(lista_startowa!$E152=0,"",lista_startowa!$E152),"")</f>
        <v/>
      </c>
      <c r="F7" s="32" t="str">
        <f>IFERROR(IF(lista_startowa!$F152=0,"",lista_startowa!$F152),"")</f>
        <v/>
      </c>
      <c r="G7" s="31"/>
      <c r="H7" s="31"/>
      <c r="I7" s="31"/>
      <c r="J7" s="31"/>
      <c r="K7" s="31"/>
      <c r="L7" s="31"/>
      <c r="M7" s="31"/>
      <c r="N7" s="31"/>
      <c r="O7" s="31"/>
      <c r="P7" s="31" t="str">
        <f t="shared" ref="P7:P16" si="1">IF(ISBLANK(G7),"",SUM(G7:O7)+(COUNTIF(G7:O7,"DSQ")+COUNTIF(G7:O7,"DNF")+COUNTIF(G7:O7,"OCS")+COUNTIF(G7:O7,"DNC")+COUNTIF(G7:O7,"DNS")+COUNTIF(G7:O7,"DNE")+COUNTIF(G7:O7,"RET")+COUNTIF(G7:O7,"BFD")+COUNTIF(G7:O7,"UFD")+COUNTIF(G7:O7,"NSC"))*$E$19)</f>
        <v/>
      </c>
      <c r="Q7" s="35"/>
      <c r="R7" s="45">
        <f ca="1">lista_startowa!$B152</f>
        <v>1</v>
      </c>
    </row>
    <row r="8" spans="2:18" x14ac:dyDescent="0.25">
      <c r="B8" s="44">
        <f t="shared" ca="1" si="0"/>
        <v>2</v>
      </c>
      <c r="C8" s="33" t="str">
        <f>IFERROR(IF(lista_startowa!$C153=0,"",lista_startowa!$C153),"")</f>
        <v/>
      </c>
      <c r="D8" s="33" t="str">
        <f>IFERROR(IF(lista_startowa!$D153=0,"",lista_startowa!$D153),"")</f>
        <v/>
      </c>
      <c r="E8" s="31" t="str">
        <f>IFERROR(IF(lista_startowa!$E153=0,"",lista_startowa!$E153),"")</f>
        <v/>
      </c>
      <c r="F8" s="32" t="str">
        <f>IFERROR(IF(lista_startowa!$F153=0,"",lista_startowa!$F153),"")</f>
        <v/>
      </c>
      <c r="G8" s="31"/>
      <c r="H8" s="31"/>
      <c r="I8" s="31"/>
      <c r="J8" s="31"/>
      <c r="K8" s="31"/>
      <c r="L8" s="31"/>
      <c r="M8" s="31"/>
      <c r="N8" s="31"/>
      <c r="O8" s="31"/>
      <c r="P8" s="31" t="str">
        <f t="shared" si="1"/>
        <v/>
      </c>
      <c r="Q8" s="35"/>
      <c r="R8" s="45">
        <f ca="1">lista_startowa!$B153</f>
        <v>2</v>
      </c>
    </row>
    <row r="9" spans="2:18" x14ac:dyDescent="0.25">
      <c r="B9" s="44">
        <f t="shared" ca="1" si="0"/>
        <v>3</v>
      </c>
      <c r="C9" s="33" t="str">
        <f>IFERROR(IF(lista_startowa!$C154=0,"",lista_startowa!$C154),"")</f>
        <v/>
      </c>
      <c r="D9" s="33" t="str">
        <f>IFERROR(IF(lista_startowa!$D154=0,"",lista_startowa!$D154),"")</f>
        <v/>
      </c>
      <c r="E9" s="31" t="str">
        <f>IFERROR(IF(lista_startowa!$E154=0,"",lista_startowa!$E154),"")</f>
        <v/>
      </c>
      <c r="F9" s="32" t="str">
        <f>IFERROR(IF(lista_startowa!$F154=0,"",lista_startowa!$F154),"")</f>
        <v/>
      </c>
      <c r="G9" s="31"/>
      <c r="H9" s="31"/>
      <c r="I9" s="31"/>
      <c r="J9" s="31"/>
      <c r="K9" s="31"/>
      <c r="L9" s="31"/>
      <c r="M9" s="31"/>
      <c r="N9" s="31"/>
      <c r="O9" s="31"/>
      <c r="P9" s="31" t="str">
        <f t="shared" si="1"/>
        <v/>
      </c>
      <c r="Q9" s="35"/>
      <c r="R9" s="45">
        <f ca="1">lista_startowa!$B154</f>
        <v>3</v>
      </c>
    </row>
    <row r="10" spans="2:18" x14ac:dyDescent="0.25">
      <c r="B10" s="44">
        <f t="shared" ca="1" si="0"/>
        <v>4</v>
      </c>
      <c r="C10" s="33" t="str">
        <f>IFERROR(IF(lista_startowa!$C155=0,"",lista_startowa!$C155),"")</f>
        <v/>
      </c>
      <c r="D10" s="33" t="str">
        <f>IFERROR(IF(lista_startowa!$D155=0,"",lista_startowa!$D155),"")</f>
        <v/>
      </c>
      <c r="E10" s="31" t="str">
        <f>IFERROR(IF(lista_startowa!$E155=0,"",lista_startowa!$E155),"")</f>
        <v/>
      </c>
      <c r="F10" s="32" t="str">
        <f>IFERROR(IF(lista_startowa!$F155=0,"",lista_startowa!$F155),"")</f>
        <v/>
      </c>
      <c r="G10" s="31"/>
      <c r="H10" s="31"/>
      <c r="I10" s="31"/>
      <c r="J10" s="31"/>
      <c r="K10" s="31"/>
      <c r="L10" s="31"/>
      <c r="M10" s="31"/>
      <c r="N10" s="31"/>
      <c r="O10" s="31"/>
      <c r="P10" s="31" t="str">
        <f t="shared" si="1"/>
        <v/>
      </c>
      <c r="Q10" s="35"/>
      <c r="R10" s="45">
        <f ca="1">lista_startowa!$B155</f>
        <v>4</v>
      </c>
    </row>
    <row r="11" spans="2:18" x14ac:dyDescent="0.25">
      <c r="B11" s="44">
        <f t="shared" ca="1" si="0"/>
        <v>5</v>
      </c>
      <c r="C11" s="33" t="str">
        <f>IFERROR(IF(lista_startowa!$C156=0,"",lista_startowa!$C156),"")</f>
        <v/>
      </c>
      <c r="D11" s="33" t="str">
        <f>IFERROR(IF(lista_startowa!$D156=0,"",lista_startowa!$D156),"")</f>
        <v/>
      </c>
      <c r="E11" s="31" t="str">
        <f>IFERROR(IF(lista_startowa!$E156=0,"",lista_startowa!$E156),"")</f>
        <v/>
      </c>
      <c r="F11" s="32" t="str">
        <f>IFERROR(IF(lista_startowa!$F156=0,"",lista_startowa!$F156),"")</f>
        <v/>
      </c>
      <c r="G11" s="31"/>
      <c r="H11" s="31"/>
      <c r="I11" s="31"/>
      <c r="J11" s="31"/>
      <c r="K11" s="31"/>
      <c r="L11" s="31"/>
      <c r="M11" s="31"/>
      <c r="N11" s="31"/>
      <c r="O11" s="31"/>
      <c r="P11" s="31" t="str">
        <f t="shared" si="1"/>
        <v/>
      </c>
      <c r="Q11" s="35"/>
      <c r="R11" s="45">
        <f ca="1">lista_startowa!$B156</f>
        <v>5</v>
      </c>
    </row>
    <row r="12" spans="2:18" x14ac:dyDescent="0.25">
      <c r="B12" s="44">
        <f t="shared" ca="1" si="0"/>
        <v>6</v>
      </c>
      <c r="C12" s="33" t="str">
        <f>IFERROR(IF(lista_startowa!$C157=0,"",lista_startowa!$C157),"")</f>
        <v/>
      </c>
      <c r="D12" s="33" t="str">
        <f>IFERROR(IF(lista_startowa!$D157=0,"",lista_startowa!$D157),"")</f>
        <v/>
      </c>
      <c r="E12" s="31" t="str">
        <f>IFERROR(IF(lista_startowa!$E157=0,"",lista_startowa!$E157),"")</f>
        <v/>
      </c>
      <c r="F12" s="32" t="str">
        <f>IFERROR(IF(lista_startowa!$F157=0,"",lista_startowa!$F157),"")</f>
        <v/>
      </c>
      <c r="G12" s="31"/>
      <c r="H12" s="31"/>
      <c r="I12" s="31"/>
      <c r="J12" s="31"/>
      <c r="K12" s="31"/>
      <c r="L12" s="31"/>
      <c r="M12" s="31"/>
      <c r="N12" s="31"/>
      <c r="O12" s="31"/>
      <c r="P12" s="31" t="str">
        <f t="shared" si="1"/>
        <v/>
      </c>
      <c r="Q12" s="35"/>
      <c r="R12" s="45">
        <f ca="1">lista_startowa!$B157</f>
        <v>6</v>
      </c>
    </row>
    <row r="13" spans="2:18" x14ac:dyDescent="0.25">
      <c r="B13" s="44">
        <f t="shared" ca="1" si="0"/>
        <v>7</v>
      </c>
      <c r="C13" s="33" t="str">
        <f>IFERROR(IF(lista_startowa!$C158=0,"",lista_startowa!$C158),"")</f>
        <v/>
      </c>
      <c r="D13" s="33" t="str">
        <f>IFERROR(IF(lista_startowa!$D158=0,"",lista_startowa!$D158),"")</f>
        <v/>
      </c>
      <c r="E13" s="31" t="str">
        <f>IFERROR(IF(lista_startowa!$E158=0,"",lista_startowa!$E158),"")</f>
        <v/>
      </c>
      <c r="F13" s="32" t="str">
        <f>IFERROR(IF(lista_startowa!$F158=0,"",lista_startowa!$F158),"")</f>
        <v/>
      </c>
      <c r="G13" s="31"/>
      <c r="H13" s="31"/>
      <c r="I13" s="31"/>
      <c r="J13" s="31"/>
      <c r="K13" s="31"/>
      <c r="L13" s="31"/>
      <c r="M13" s="31"/>
      <c r="N13" s="31"/>
      <c r="O13" s="31"/>
      <c r="P13" s="31" t="str">
        <f t="shared" si="1"/>
        <v/>
      </c>
      <c r="Q13" s="35"/>
      <c r="R13" s="45">
        <f ca="1">lista_startowa!$B158</f>
        <v>7</v>
      </c>
    </row>
    <row r="14" spans="2:18" x14ac:dyDescent="0.25">
      <c r="B14" s="44">
        <f t="shared" ca="1" si="0"/>
        <v>8</v>
      </c>
      <c r="C14" s="33" t="str">
        <f>IFERROR(IF(lista_startowa!$C159=0,"",lista_startowa!$C159),"")</f>
        <v/>
      </c>
      <c r="D14" s="33" t="str">
        <f>IFERROR(IF(lista_startowa!$D159=0,"",lista_startowa!$D159),"")</f>
        <v/>
      </c>
      <c r="E14" s="31" t="str">
        <f>IFERROR(IF(lista_startowa!$E159=0,"",lista_startowa!$E159),"")</f>
        <v/>
      </c>
      <c r="F14" s="32" t="str">
        <f>IFERROR(IF(lista_startowa!$F159=0,"",lista_startowa!$F159),"")</f>
        <v/>
      </c>
      <c r="G14" s="31"/>
      <c r="H14" s="31"/>
      <c r="I14" s="31"/>
      <c r="J14" s="31"/>
      <c r="K14" s="31"/>
      <c r="L14" s="31"/>
      <c r="M14" s="31"/>
      <c r="N14" s="31"/>
      <c r="O14" s="31"/>
      <c r="P14" s="31" t="str">
        <f t="shared" si="1"/>
        <v/>
      </c>
      <c r="Q14" s="35"/>
      <c r="R14" s="45">
        <f ca="1">lista_startowa!$B159</f>
        <v>8</v>
      </c>
    </row>
    <row r="15" spans="2:18" x14ac:dyDescent="0.25">
      <c r="B15" s="44">
        <f t="shared" ca="1" si="0"/>
        <v>9</v>
      </c>
      <c r="C15" s="33" t="str">
        <f>IFERROR(IF(lista_startowa!$C160=0,"",lista_startowa!$C160),"")</f>
        <v/>
      </c>
      <c r="D15" s="33" t="str">
        <f>IFERROR(IF(lista_startowa!$D160=0,"",lista_startowa!$D160),"")</f>
        <v/>
      </c>
      <c r="E15" s="31" t="str">
        <f>IFERROR(IF(lista_startowa!$E160=0,"",lista_startowa!$E160),"")</f>
        <v/>
      </c>
      <c r="F15" s="32" t="str">
        <f>IFERROR(IF(lista_startowa!$F160=0,"",lista_startowa!$F160),"")</f>
        <v/>
      </c>
      <c r="G15" s="31"/>
      <c r="H15" s="31"/>
      <c r="I15" s="31"/>
      <c r="J15" s="31"/>
      <c r="K15" s="31"/>
      <c r="L15" s="31"/>
      <c r="M15" s="31"/>
      <c r="N15" s="31"/>
      <c r="O15" s="31"/>
      <c r="P15" s="31" t="str">
        <f t="shared" si="1"/>
        <v/>
      </c>
      <c r="Q15" s="35"/>
      <c r="R15" s="45">
        <f ca="1">lista_startowa!$B160</f>
        <v>9</v>
      </c>
    </row>
    <row r="16" spans="2:18" x14ac:dyDescent="0.25">
      <c r="B16" s="46">
        <f t="shared" ca="1" si="0"/>
        <v>10</v>
      </c>
      <c r="C16" s="54" t="str">
        <f>IFERROR(IF(lista_startowa!$C161=0,"",lista_startowa!$C161),"")</f>
        <v/>
      </c>
      <c r="D16" s="54" t="str">
        <f>IFERROR(IF(lista_startowa!$D161=0,"",lista_startowa!$D161),"")</f>
        <v/>
      </c>
      <c r="E16" s="48" t="str">
        <f>IFERROR(IF(lista_startowa!$E161=0,"",lista_startowa!$E161),"")</f>
        <v/>
      </c>
      <c r="F16" s="49" t="str">
        <f>IFERROR(IF(lista_startowa!$F161=0,"",lista_startowa!$F161),"")</f>
        <v/>
      </c>
      <c r="G16" s="48"/>
      <c r="H16" s="48"/>
      <c r="I16" s="48"/>
      <c r="J16" s="48"/>
      <c r="K16" s="48"/>
      <c r="L16" s="48"/>
      <c r="M16" s="48"/>
      <c r="N16" s="48"/>
      <c r="O16" s="48"/>
      <c r="P16" s="48" t="str">
        <f t="shared" si="1"/>
        <v/>
      </c>
      <c r="Q16" s="50"/>
      <c r="R16" s="51">
        <f ca="1">lista_startowa!$B161</f>
        <v>10</v>
      </c>
    </row>
    <row r="18" spans="2:16" x14ac:dyDescent="0.25">
      <c r="B18" s="5" t="str">
        <f>_xlfn.CONCAT("DSQ, OCS, DNF, DNC, DNS, DNE, RET, BFD, UFD, NSC = ",E19," pkt.")</f>
        <v>DSQ, OCS, DNF, DNC, DNS, DNE, RET, BFD, UFD, NSC = 11 pkt.</v>
      </c>
      <c r="D18" s="1"/>
      <c r="E18" s="3"/>
      <c r="F18" s="101" t="str">
        <f>lista_startowa!F38</f>
        <v>Sędzia Główny</v>
      </c>
      <c r="G18" s="101"/>
      <c r="P18" s="2"/>
    </row>
    <row r="19" spans="2:16" x14ac:dyDescent="0.25">
      <c r="E19" s="8">
        <f>ROWS(B8:B17)+1</f>
        <v>11</v>
      </c>
      <c r="P19" s="2"/>
    </row>
    <row r="20" spans="2:16" x14ac:dyDescent="0.25">
      <c r="F20" s="101" t="str">
        <f>lista_startowa!F39</f>
        <v>Imię Nazwisko</v>
      </c>
      <c r="G20" s="101"/>
      <c r="P20" s="2"/>
    </row>
  </sheetData>
  <dataConsolidate link="1"/>
  <mergeCells count="7">
    <mergeCell ref="F20:G20"/>
    <mergeCell ref="B1:P1"/>
    <mergeCell ref="B2:P2"/>
    <mergeCell ref="B3:P3"/>
    <mergeCell ref="G5:O5"/>
    <mergeCell ref="F18:G18"/>
    <mergeCell ref="D4:E4"/>
  </mergeCells>
  <printOptions horizontalCentered="1"/>
  <pageMargins left="0.15748031496062992" right="0.15748031496062992" top="0.39370078740157483" bottom="0.35433070866141736" header="0.31496062992125984" footer="0.15748031496062992"/>
  <pageSetup paperSize="9" fitToHeight="0" orientation="landscape" r:id="rId1"/>
  <headerFooter>
    <oddFooter>&amp;R&amp;8strona &amp;P z &amp;N</oddFooter>
  </headerFooter>
  <ignoredErrors>
    <ignoredError sqref="C7:F7" calculatedColumn="1"/>
  </ignoredError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18</vt:i4>
      </vt:variant>
    </vt:vector>
  </HeadingPairs>
  <TitlesOfParts>
    <vt:vector size="27" baseType="lpstr">
      <vt:lpstr>lista_startowa</vt:lpstr>
      <vt:lpstr>wyniki_1</vt:lpstr>
      <vt:lpstr>wyniki_2</vt:lpstr>
      <vt:lpstr>wyniki_3</vt:lpstr>
      <vt:lpstr>wyniki_4</vt:lpstr>
      <vt:lpstr>wyniki_5</vt:lpstr>
      <vt:lpstr>wyniki_6</vt:lpstr>
      <vt:lpstr>wyniki_7</vt:lpstr>
      <vt:lpstr>wyniki_8</vt:lpstr>
      <vt:lpstr>lista_startowa!Obszar_wydruku</vt:lpstr>
      <vt:lpstr>wyniki_1!Obszar_wydruku</vt:lpstr>
      <vt:lpstr>wyniki_2!Obszar_wydruku</vt:lpstr>
      <vt:lpstr>wyniki_3!Obszar_wydruku</vt:lpstr>
      <vt:lpstr>wyniki_4!Obszar_wydruku</vt:lpstr>
      <vt:lpstr>wyniki_5!Obszar_wydruku</vt:lpstr>
      <vt:lpstr>wyniki_6!Obszar_wydruku</vt:lpstr>
      <vt:lpstr>wyniki_7!Obszar_wydruku</vt:lpstr>
      <vt:lpstr>wyniki_8!Obszar_wydruku</vt:lpstr>
      <vt:lpstr>lista_startowa!Tytuły_wydruku</vt:lpstr>
      <vt:lpstr>wyniki_1!Tytuły_wydruku</vt:lpstr>
      <vt:lpstr>wyniki_2!Tytuły_wydruku</vt:lpstr>
      <vt:lpstr>wyniki_3!Tytuły_wydruku</vt:lpstr>
      <vt:lpstr>wyniki_4!Tytuły_wydruku</vt:lpstr>
      <vt:lpstr>wyniki_5!Tytuły_wydruku</vt:lpstr>
      <vt:lpstr>wyniki_6!Tytuły_wydruku</vt:lpstr>
      <vt:lpstr>wyniki_7!Tytuły_wydruku</vt:lpstr>
      <vt:lpstr>wyniki_8!Tytuły_wydruku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Exner</dc:creator>
  <cp:lastModifiedBy>Kosuś</cp:lastModifiedBy>
  <cp:lastPrinted>2024-05-26T12:49:28Z</cp:lastPrinted>
  <dcterms:created xsi:type="dcterms:W3CDTF">2016-06-06T09:58:54Z</dcterms:created>
  <dcterms:modified xsi:type="dcterms:W3CDTF">2024-05-26T14:21:04Z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7ca98947-e877-43fd-b41a-ac83a7eaab31</vt:lpwstr>
  </property>
</Properties>
</file>